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<sst xmlns="http://schemas.openxmlformats.org/spreadsheetml/2006/main" count="311" uniqueCount="216">
  <si>
    <t>Lp</t>
  </si>
  <si>
    <t xml:space="preserve">Zakupy - maszyn i urządzeń </t>
  </si>
  <si>
    <t>wymagające montażu</t>
  </si>
  <si>
    <t>nie wymagające montażu</t>
  </si>
  <si>
    <t>Ogólna wartość</t>
  </si>
  <si>
    <t>Wartość   kosztorysowa   [ zł ]   netto</t>
  </si>
  <si>
    <t>VAT 23%</t>
  </si>
  <si>
    <t xml:space="preserve">jednostka </t>
  </si>
  <si>
    <t>Ilość jednostek</t>
  </si>
  <si>
    <t>Inne nakłady</t>
  </si>
  <si>
    <t>Roboty elektryczne</t>
  </si>
  <si>
    <t>Roboty sanitarne</t>
  </si>
  <si>
    <t>Roboty budowlane</t>
  </si>
  <si>
    <t>Nr grupy kosztów</t>
  </si>
  <si>
    <t>Wartość w zł/jednostkę</t>
  </si>
  <si>
    <t>Wartość łącznie z VAT-em</t>
  </si>
  <si>
    <t>m2</t>
  </si>
  <si>
    <t>CZĘŚĆ I - studia dokumentacja, przygotowanie terenu</t>
  </si>
  <si>
    <t>2.1</t>
  </si>
  <si>
    <t>2.3</t>
  </si>
  <si>
    <t>2.4</t>
  </si>
  <si>
    <t>2.5</t>
  </si>
  <si>
    <t>Rozdział 3. Przygotowanie terenu pod budowę</t>
  </si>
  <si>
    <t>4.1</t>
  </si>
  <si>
    <t>Budowa nowego budynku</t>
  </si>
  <si>
    <t>4.1.1</t>
  </si>
  <si>
    <t>4.1.2</t>
  </si>
  <si>
    <t>4.1.3</t>
  </si>
  <si>
    <t>4.1.4</t>
  </si>
  <si>
    <t>4.1.5</t>
  </si>
  <si>
    <t>4.1.6</t>
  </si>
  <si>
    <t>4.1.8</t>
  </si>
  <si>
    <t>roboty budowlane</t>
  </si>
  <si>
    <t>roboty sanitarne</t>
  </si>
  <si>
    <t>roboty elektryczne</t>
  </si>
  <si>
    <t>4.2.1</t>
  </si>
  <si>
    <t>4.2.3</t>
  </si>
  <si>
    <t>4.2.4</t>
  </si>
  <si>
    <t>4.2.5</t>
  </si>
  <si>
    <t>4.2.6</t>
  </si>
  <si>
    <t>4.2.8</t>
  </si>
  <si>
    <t>4.2.10</t>
  </si>
  <si>
    <t>Rozdział 5.  Sieci zewnętrzne z przyłączami</t>
  </si>
  <si>
    <t>5.1</t>
  </si>
  <si>
    <t>Wodociągowa</t>
  </si>
  <si>
    <t>5.1.1</t>
  </si>
  <si>
    <t>5.2</t>
  </si>
  <si>
    <t>4.2</t>
  </si>
  <si>
    <t>5.2.1</t>
  </si>
  <si>
    <t>5.2.3</t>
  </si>
  <si>
    <t>5.3</t>
  </si>
  <si>
    <t>Kanalizacja sanitarna</t>
  </si>
  <si>
    <t>5.4</t>
  </si>
  <si>
    <t>5.3.1</t>
  </si>
  <si>
    <t>5.3.2</t>
  </si>
  <si>
    <t>5.5</t>
  </si>
  <si>
    <t>5.6</t>
  </si>
  <si>
    <t>Drenaż</t>
  </si>
  <si>
    <t>Cieplna</t>
  </si>
  <si>
    <t>Rozdział 6. Urządzenie terenu</t>
  </si>
  <si>
    <t>6.1</t>
  </si>
  <si>
    <t>6.2</t>
  </si>
  <si>
    <t>6.3</t>
  </si>
  <si>
    <t>6.4</t>
  </si>
  <si>
    <t>Ogrodzenie</t>
  </si>
  <si>
    <t>Wycinka drzew</t>
  </si>
  <si>
    <t>Rozdział 7. Wyposażenie</t>
  </si>
  <si>
    <t>m</t>
  </si>
  <si>
    <r>
      <t xml:space="preserve">wodociągowa  powyżej </t>
    </r>
    <r>
      <rPr>
        <sz val="9"/>
        <color indexed="8"/>
        <rFont val="Symbol"/>
        <family val="1"/>
      </rPr>
      <t>Æ</t>
    </r>
    <r>
      <rPr>
        <sz val="9"/>
        <color indexed="8"/>
        <rFont val="Czcionka tekstu podstawowego"/>
        <family val="0"/>
      </rPr>
      <t xml:space="preserve"> 50 - bud. projektowany</t>
    </r>
  </si>
  <si>
    <t xml:space="preserve">Kanalizacja deszczowa </t>
  </si>
  <si>
    <r>
      <t xml:space="preserve">kanalizacja sanitarna do </t>
    </r>
    <r>
      <rPr>
        <sz val="9"/>
        <color indexed="8"/>
        <rFont val="Symbol"/>
        <family val="1"/>
      </rPr>
      <t xml:space="preserve">Æ 200   - </t>
    </r>
    <r>
      <rPr>
        <sz val="9"/>
        <color indexed="8"/>
        <rFont val="Arial"/>
        <family val="2"/>
      </rPr>
      <t>bud. projektowany</t>
    </r>
  </si>
  <si>
    <r>
      <t xml:space="preserve">kanalizacja deszczowa do </t>
    </r>
    <r>
      <rPr>
        <sz val="9"/>
        <color indexed="8"/>
        <rFont val="Symbol"/>
        <family val="1"/>
      </rPr>
      <t xml:space="preserve">Æ  200   -  </t>
    </r>
    <r>
      <rPr>
        <sz val="9"/>
        <color indexed="8"/>
        <rFont val="Arial"/>
        <family val="2"/>
      </rPr>
      <t>bud. projektowany</t>
    </r>
  </si>
  <si>
    <r>
      <t xml:space="preserve">kanalizacja deszczowa do </t>
    </r>
    <r>
      <rPr>
        <sz val="9"/>
        <color indexed="8"/>
        <rFont val="Symbol"/>
        <family val="1"/>
      </rPr>
      <t xml:space="preserve">Æ 200  - </t>
    </r>
    <r>
      <rPr>
        <sz val="9"/>
        <color indexed="8"/>
        <rFont val="Arial"/>
        <family val="2"/>
      </rPr>
      <t>bud. istniejący</t>
    </r>
  </si>
  <si>
    <r>
      <t xml:space="preserve">kanalizacja sanitarna </t>
    </r>
    <r>
      <rPr>
        <sz val="9"/>
        <color indexed="8"/>
        <rFont val="Symbol"/>
        <family val="1"/>
      </rPr>
      <t>Æ 200</t>
    </r>
    <r>
      <rPr>
        <sz val="9"/>
        <color indexed="8"/>
        <rFont val="Arial"/>
        <family val="2"/>
      </rPr>
      <t xml:space="preserve">   - bud. istniejący</t>
    </r>
  </si>
  <si>
    <t>System wspomagania organizacji rozpraw SWOR</t>
  </si>
  <si>
    <t>System nagłośnienia</t>
  </si>
  <si>
    <t>System sygnalizacji włamania i napadu SSWiN</t>
  </si>
  <si>
    <t>System kontroli dostępu SKD</t>
  </si>
  <si>
    <t>System telewizji dozorowej CCTV</t>
  </si>
  <si>
    <t>System sygnalizacji pożaru SSP</t>
  </si>
  <si>
    <t>Przebudowa budynku istniejącego</t>
  </si>
  <si>
    <t>dźwig i podnośnik platformowy</t>
  </si>
  <si>
    <t>Instalacja zasilania gwarantowanego</t>
  </si>
  <si>
    <t>Elektryczna - oświetlenie terenu i sieci rozdzielcze zalicznikowe</t>
  </si>
  <si>
    <t>Rozbudowa i przebudowa budynku Sądu Rejonowego w Zambrowie, Al. Wojska Polskiego 56, wraz z infrastrukturą techniczną i zagospodarowaniem terenu, zlokalizowanych na działce o nr geodezyjnym 1745 i 3105/2 - droga krajowa 63.</t>
  </si>
  <si>
    <t>mb</t>
  </si>
  <si>
    <t>4.1.7</t>
  </si>
  <si>
    <t>4.1.9</t>
  </si>
  <si>
    <t>4.1.11</t>
  </si>
  <si>
    <t>4.1.12</t>
  </si>
  <si>
    <t>4.1.13</t>
  </si>
  <si>
    <t>4.2.7</t>
  </si>
  <si>
    <t>4.2.9</t>
  </si>
  <si>
    <t>4.2.11</t>
  </si>
  <si>
    <t>4.2.12</t>
  </si>
  <si>
    <t>I</t>
  </si>
  <si>
    <t>Zieleń  Trawniki - przebudowa budynku ist.</t>
  </si>
  <si>
    <t>6.5</t>
  </si>
  <si>
    <t>Zieleń  Trawniki - bud. projektowany</t>
  </si>
  <si>
    <t>Roboty drogowe - naw. utwardz.,  bud. ist</t>
  </si>
  <si>
    <t>6.6</t>
  </si>
  <si>
    <t>Roboty drogowe - naw. utwardz.,  bud. proj</t>
  </si>
  <si>
    <t>roboty wykończeniowe</t>
  </si>
  <si>
    <t>2,3,1</t>
  </si>
  <si>
    <t>Sieć strukturalna (komputerowa i telefonii stacjonarnej)</t>
  </si>
  <si>
    <t>Wskaźniki techn.-ekonomiczne</t>
  </si>
  <si>
    <t>4.2.2</t>
  </si>
  <si>
    <t>4.1.14</t>
  </si>
  <si>
    <t>Rodzaj Robót</t>
  </si>
  <si>
    <t>Termin</t>
  </si>
  <si>
    <t>2-3 m-c</t>
  </si>
  <si>
    <t>5-8 m-c</t>
  </si>
  <si>
    <t>1-2 m-c</t>
  </si>
  <si>
    <t>kolejne miesiące realizacji inwestycji</t>
  </si>
  <si>
    <t>1-m</t>
  </si>
  <si>
    <t>1 m</t>
  </si>
  <si>
    <t>4.1.1.1</t>
  </si>
  <si>
    <t>Roboty  ziemne</t>
  </si>
  <si>
    <t>4.1.1.2</t>
  </si>
  <si>
    <t>Zbrojenie stan zero</t>
  </si>
  <si>
    <t>4.1.1.3</t>
  </si>
  <si>
    <t>Fundamenty</t>
  </si>
  <si>
    <t>4.1.1.4</t>
  </si>
  <si>
    <t>Izolacje fundamentów</t>
  </si>
  <si>
    <t>4.1.1.5</t>
  </si>
  <si>
    <t>Ściany i słupy piwnic</t>
  </si>
  <si>
    <t>4.1.1.6</t>
  </si>
  <si>
    <t>Stropy i belki piwnic</t>
  </si>
  <si>
    <t>4.1.1.7</t>
  </si>
  <si>
    <t>Roboty izolacyjne p.wilgociowe i termiczne</t>
  </si>
  <si>
    <t>4.1.1.8</t>
  </si>
  <si>
    <t>Zbrojenie nadziemie</t>
  </si>
  <si>
    <t>4.1.1.9</t>
  </si>
  <si>
    <t>Konstrukcje żelbetowe nadziemia</t>
  </si>
  <si>
    <t>4.1.1.10</t>
  </si>
  <si>
    <t>Roboty murarskie</t>
  </si>
  <si>
    <t>4.1.1.11</t>
  </si>
  <si>
    <t>Ścianki działowe</t>
  </si>
  <si>
    <t>4.1.1.12</t>
  </si>
  <si>
    <t>Wentylacja grawitacyjna</t>
  </si>
  <si>
    <t>4.1.1.13</t>
  </si>
  <si>
    <t>Wykonywanie konstrukcji dachowych</t>
  </si>
  <si>
    <t>4.1.1.14</t>
  </si>
  <si>
    <t>4.1.1.15</t>
  </si>
  <si>
    <t>Obróbki blacharskie</t>
  </si>
  <si>
    <t>4.1.1.16</t>
  </si>
  <si>
    <t>4.1.1.17</t>
  </si>
  <si>
    <t>4.1.1.18</t>
  </si>
  <si>
    <t>4.1.1.19</t>
  </si>
  <si>
    <t>4.1.1.20</t>
  </si>
  <si>
    <t>4.1.1.22</t>
  </si>
  <si>
    <t>Elewacja - ocieplenie z  licowaniem z  c.klinkierowej i daszkami</t>
  </si>
  <si>
    <t>Rusztowania</t>
  </si>
  <si>
    <t>Podłoża z izolacjami posadzek</t>
  </si>
  <si>
    <t xml:space="preserve">Wykonywanie pokryć i konstrukcji dachowych </t>
  </si>
  <si>
    <t>Stolarka zewnetrzna - okna i drzwi</t>
  </si>
  <si>
    <t>Stolarka wewnętrzna - drzwi i okna</t>
  </si>
  <si>
    <t>Montaż ślusarki i wyrobów metalowych</t>
  </si>
  <si>
    <t>4.1.1.21</t>
  </si>
  <si>
    <t>Tynki wewnętrzne</t>
  </si>
  <si>
    <t>1 m-c</t>
  </si>
  <si>
    <t>3-6 m-c</t>
  </si>
  <si>
    <t>4-7 m-c</t>
  </si>
  <si>
    <t>7-m-c</t>
  </si>
  <si>
    <t>7 m-c</t>
  </si>
  <si>
    <t>7-8 m-c</t>
  </si>
  <si>
    <t>8-9 m-c</t>
  </si>
  <si>
    <t>9 -10m-c</t>
  </si>
  <si>
    <t>10-12 m-c</t>
  </si>
  <si>
    <t>9-12 m-c</t>
  </si>
  <si>
    <t>8-12 m-c</t>
  </si>
  <si>
    <t>13-16 m-c</t>
  </si>
  <si>
    <t>9-13 m-c</t>
  </si>
  <si>
    <t>16 m-c</t>
  </si>
  <si>
    <t>13-18 m-c</t>
  </si>
  <si>
    <t>4-18 m-c</t>
  </si>
  <si>
    <t>18 miesięcy</t>
  </si>
  <si>
    <t>4.2.1.1</t>
  </si>
  <si>
    <t>Wymiana dachu, remont kominów i stropu nad piętrem</t>
  </si>
  <si>
    <t>4.2.1.2</t>
  </si>
  <si>
    <t>Przebudowa budynków</t>
  </si>
  <si>
    <t>Przebudowa budynku</t>
  </si>
  <si>
    <t>4.2.1.3</t>
  </si>
  <si>
    <t>Instalowanie drzwi i okien</t>
  </si>
  <si>
    <t>19-21 m-c</t>
  </si>
  <si>
    <t>4.2.1.4</t>
  </si>
  <si>
    <t>Roboty elewacyjne</t>
  </si>
  <si>
    <t>4.2.1.5</t>
  </si>
  <si>
    <t>4.2.1.6</t>
  </si>
  <si>
    <t>Tynkowanie - wewnętrzne ze skuciem</t>
  </si>
  <si>
    <t>4.2.1.7</t>
  </si>
  <si>
    <t>Kładzenie i wykładanie podłóg</t>
  </si>
  <si>
    <t>26-34 m-c</t>
  </si>
  <si>
    <t>30-34 m-c</t>
  </si>
  <si>
    <t>24-30 m-c</t>
  </si>
  <si>
    <t>28-32 m-c</t>
  </si>
  <si>
    <t>32-36 m-c</t>
  </si>
  <si>
    <t>19-36 m-c</t>
  </si>
  <si>
    <t>1-4 m-c</t>
  </si>
  <si>
    <t>19-22 m-c</t>
  </si>
  <si>
    <t>19-22m-c</t>
  </si>
  <si>
    <t>1-6 m-c</t>
  </si>
  <si>
    <t>1-3 m-c</t>
  </si>
  <si>
    <t>34-36 m-c</t>
  </si>
  <si>
    <t>35-36 m-c</t>
  </si>
  <si>
    <t>17-18 m-c</t>
  </si>
  <si>
    <t>15-18 m-c</t>
  </si>
  <si>
    <t>Sieć strukturalna komputerowa i telefonii stacjonarnej</t>
  </si>
  <si>
    <t>18-36 m-c</t>
  </si>
  <si>
    <t>10-18m-c     32-36 m-c</t>
  </si>
  <si>
    <t>17-18m-c              36 m-c</t>
  </si>
  <si>
    <t>17-18m-c          21-25 m-c</t>
  </si>
  <si>
    <t>poziom cen</t>
  </si>
  <si>
    <t>I  FAZA</t>
  </si>
  <si>
    <t>II  FAZA</t>
  </si>
  <si>
    <t>Zał. 3 do umowy-Harmonogram rzeczowo-finansowy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</si>
</sst>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/mm/yyyy"/>
  </numFmts>
  <fonts count="6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9"/>
      <color indexed="8"/>
      <name val="Symbol"/>
      <family val="1"/>
    </font>
    <font>
      <sz val="9"/>
      <color indexed="8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11"/>
      <name val="Czcionka tekstu podstawowego"/>
      <family val="2"/>
    </font>
    <font>
      <sz val="9"/>
      <name val="Czcionka tekstu podstawowego"/>
      <family val="2"/>
    </font>
    <font>
      <b/>
      <sz val="10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Czcionka tekstu podstawowego"/>
      <family val="0"/>
    </font>
    <font>
      <b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/>
      <top/>
      <bottom/>
    </border>
    <border>
      <left style="medium"/>
      <right style="thin"/>
      <top style="double"/>
      <bottom style="double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6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4" fontId="2" fillId="33" borderId="13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4" fontId="4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wrapText="1"/>
    </xf>
    <xf numFmtId="4" fontId="4" fillId="35" borderId="14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wrapText="1"/>
    </xf>
    <xf numFmtId="4" fontId="4" fillId="35" borderId="15" xfId="0" applyNumberFormat="1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wrapText="1"/>
    </xf>
    <xf numFmtId="4" fontId="2" fillId="35" borderId="16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4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11" fillId="33" borderId="13" xfId="0" applyNumberFormat="1" applyFont="1" applyFill="1" applyBorder="1" applyAlignment="1">
      <alignment/>
    </xf>
    <xf numFmtId="4" fontId="11" fillId="35" borderId="16" xfId="0" applyNumberFormat="1" applyFont="1" applyFill="1" applyBorder="1" applyAlignment="1">
      <alignment/>
    </xf>
    <xf numFmtId="4" fontId="11" fillId="35" borderId="14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1" fillId="35" borderId="13" xfId="0" applyNumberFormat="1" applyFont="1" applyFill="1" applyBorder="1" applyAlignment="1">
      <alignment/>
    </xf>
    <xf numFmtId="4" fontId="13" fillId="35" borderId="14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3" fillId="34" borderId="15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5" borderId="15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4" fontId="12" fillId="0" borderId="10" xfId="0" applyNumberFormat="1" applyFont="1" applyBorder="1" applyAlignment="1">
      <alignment/>
    </xf>
    <xf numFmtId="0" fontId="2" fillId="35" borderId="14" xfId="0" applyFont="1" applyFill="1" applyBorder="1" applyAlignment="1">
      <alignment wrapText="1"/>
    </xf>
    <xf numFmtId="4" fontId="11" fillId="35" borderId="14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4" fontId="12" fillId="0" borderId="25" xfId="44" applyNumberFormat="1" applyFont="1" applyBorder="1">
      <alignment/>
      <protection/>
    </xf>
    <xf numFmtId="0" fontId="12" fillId="0" borderId="25" xfId="44" applyFont="1" applyBorder="1" applyAlignment="1">
      <alignment wrapText="1"/>
      <protection/>
    </xf>
    <xf numFmtId="0" fontId="9" fillId="0" borderId="25" xfId="44" applyFont="1" applyBorder="1">
      <alignment/>
      <protection/>
    </xf>
    <xf numFmtId="0" fontId="13" fillId="36" borderId="26" xfId="44" applyFont="1" applyFill="1" applyBorder="1" applyAlignment="1">
      <alignment wrapText="1"/>
      <protection/>
    </xf>
    <xf numFmtId="4" fontId="13" fillId="36" borderId="26" xfId="44" applyNumberFormat="1" applyFont="1" applyFill="1" applyBorder="1">
      <alignment/>
      <protection/>
    </xf>
    <xf numFmtId="4" fontId="11" fillId="37" borderId="27" xfId="44" applyNumberFormat="1" applyFont="1" applyFill="1" applyBorder="1">
      <alignment/>
      <protection/>
    </xf>
    <xf numFmtId="0" fontId="2" fillId="0" borderId="18" xfId="0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4" fontId="1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12" fillId="0" borderId="25" xfId="44" applyFont="1" applyFill="1" applyBorder="1" applyAlignment="1">
      <alignment wrapText="1"/>
      <protection/>
    </xf>
    <xf numFmtId="0" fontId="16" fillId="0" borderId="10" xfId="0" applyFont="1" applyFill="1" applyBorder="1" applyAlignment="1">
      <alignment/>
    </xf>
    <xf numFmtId="4" fontId="12" fillId="0" borderId="25" xfId="44" applyNumberFormat="1" applyFont="1" applyFill="1" applyBorder="1">
      <alignment/>
      <protection/>
    </xf>
    <xf numFmtId="0" fontId="9" fillId="0" borderId="10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9" fillId="0" borderId="29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horizontal="right"/>
    </xf>
    <xf numFmtId="4" fontId="15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/>
    </xf>
    <xf numFmtId="4" fontId="12" fillId="0" borderId="31" xfId="0" applyNumberFormat="1" applyFont="1" applyFill="1" applyBorder="1" applyAlignment="1">
      <alignment/>
    </xf>
    <xf numFmtId="4" fontId="4" fillId="35" borderId="32" xfId="0" applyNumberFormat="1" applyFont="1" applyFill="1" applyBorder="1" applyAlignment="1">
      <alignment/>
    </xf>
    <xf numFmtId="4" fontId="2" fillId="34" borderId="33" xfId="0" applyNumberFormat="1" applyFont="1" applyFill="1" applyBorder="1" applyAlignment="1">
      <alignment/>
    </xf>
    <xf numFmtId="4" fontId="4" fillId="34" borderId="33" xfId="0" applyNumberFormat="1" applyFont="1" applyFill="1" applyBorder="1" applyAlignment="1">
      <alignment/>
    </xf>
    <xf numFmtId="4" fontId="4" fillId="34" borderId="31" xfId="0" applyNumberFormat="1" applyFont="1" applyFill="1" applyBorder="1" applyAlignment="1">
      <alignment/>
    </xf>
    <xf numFmtId="4" fontId="4" fillId="35" borderId="34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4" fontId="2" fillId="35" borderId="32" xfId="0" applyNumberFormat="1" applyFont="1" applyFill="1" applyBorder="1" applyAlignment="1">
      <alignment/>
    </xf>
    <xf numFmtId="4" fontId="18" fillId="0" borderId="17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38" borderId="29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165" fontId="23" fillId="0" borderId="29" xfId="0" applyNumberFormat="1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38" borderId="29" xfId="0" applyFont="1" applyFill="1" applyBorder="1" applyAlignment="1">
      <alignment horizontal="left" vertical="center" wrapText="1"/>
    </xf>
    <xf numFmtId="165" fontId="23" fillId="0" borderId="37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19" fillId="39" borderId="38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65" fontId="24" fillId="0" borderId="41" xfId="0" applyNumberFormat="1" applyFont="1" applyFill="1" applyBorder="1" applyAlignment="1">
      <alignment horizontal="left" vertical="center" wrapText="1"/>
    </xf>
    <xf numFmtId="165" fontId="24" fillId="0" borderId="29" xfId="0" applyNumberFormat="1" applyFont="1" applyFill="1" applyBorder="1" applyAlignment="1">
      <alignment horizontal="left" vertical="center" wrapText="1"/>
    </xf>
    <xf numFmtId="165" fontId="19" fillId="0" borderId="29" xfId="0" applyNumberFormat="1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19" fillId="10" borderId="41" xfId="0" applyFont="1" applyFill="1" applyBorder="1" applyAlignment="1">
      <alignment horizontal="left" vertical="center" wrapText="1"/>
    </xf>
    <xf numFmtId="165" fontId="19" fillId="10" borderId="41" xfId="0" applyNumberFormat="1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38" borderId="37" xfId="0" applyFont="1" applyFill="1" applyBorder="1" applyAlignment="1">
      <alignment horizontal="left" vertical="center" wrapText="1"/>
    </xf>
    <xf numFmtId="165" fontId="19" fillId="0" borderId="37" xfId="0" applyNumberFormat="1" applyFont="1" applyFill="1" applyBorder="1" applyAlignment="1">
      <alignment horizontal="left" vertical="center" wrapText="1"/>
    </xf>
    <xf numFmtId="0" fontId="19" fillId="40" borderId="40" xfId="0" applyFont="1" applyFill="1" applyBorder="1" applyAlignment="1">
      <alignment horizontal="left" vertical="center" wrapText="1"/>
    </xf>
    <xf numFmtId="0" fontId="19" fillId="40" borderId="29" xfId="0" applyFont="1" applyFill="1" applyBorder="1" applyAlignment="1">
      <alignment horizontal="left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9" fillId="42" borderId="29" xfId="0" applyFont="1" applyFill="1" applyBorder="1" applyAlignment="1">
      <alignment horizontal="left" vertical="center" wrapText="1"/>
    </xf>
    <xf numFmtId="0" fontId="19" fillId="43" borderId="29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40" borderId="36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4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wrapText="1"/>
    </xf>
    <xf numFmtId="4" fontId="4" fillId="0" borderId="45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13" fillId="0" borderId="45" xfId="0" applyNumberFormat="1" applyFont="1" applyFill="1" applyBorder="1" applyAlignment="1">
      <alignment/>
    </xf>
    <xf numFmtId="0" fontId="19" fillId="0" borderId="45" xfId="0" applyFont="1" applyFill="1" applyBorder="1" applyAlignment="1">
      <alignment horizontal="left" vertical="center" wrapText="1"/>
    </xf>
    <xf numFmtId="4" fontId="20" fillId="0" borderId="45" xfId="0" applyNumberFormat="1" applyFont="1" applyFill="1" applyBorder="1" applyAlignment="1">
      <alignment horizontal="center"/>
    </xf>
    <xf numFmtId="0" fontId="25" fillId="40" borderId="4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46" xfId="44" applyFont="1" applyFill="1" applyBorder="1" applyAlignment="1">
      <alignment wrapText="1"/>
      <protection/>
    </xf>
    <xf numFmtId="0" fontId="17" fillId="0" borderId="17" xfId="0" applyFont="1" applyFill="1" applyBorder="1" applyAlignment="1">
      <alignment/>
    </xf>
    <xf numFmtId="4" fontId="12" fillId="0" borderId="46" xfId="44" applyNumberFormat="1" applyFont="1" applyFill="1" applyBorder="1">
      <alignment/>
      <protection/>
    </xf>
    <xf numFmtId="0" fontId="9" fillId="0" borderId="17" xfId="0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0" fontId="12" fillId="0" borderId="45" xfId="0" applyFont="1" applyBorder="1" applyAlignment="1">
      <alignment horizontal="center"/>
    </xf>
    <xf numFmtId="0" fontId="15" fillId="0" borderId="45" xfId="0" applyFont="1" applyBorder="1" applyAlignment="1">
      <alignment wrapText="1"/>
    </xf>
    <xf numFmtId="0" fontId="15" fillId="0" borderId="45" xfId="0" applyFont="1" applyBorder="1" applyAlignment="1">
      <alignment/>
    </xf>
    <xf numFmtId="164" fontId="16" fillId="0" borderId="45" xfId="0" applyNumberFormat="1" applyFont="1" applyBorder="1" applyAlignment="1">
      <alignment/>
    </xf>
    <xf numFmtId="4" fontId="9" fillId="0" borderId="45" xfId="0" applyNumberFormat="1" applyFont="1" applyBorder="1" applyAlignment="1">
      <alignment/>
    </xf>
    <xf numFmtId="4" fontId="12" fillId="0" borderId="45" xfId="0" applyNumberFormat="1" applyFont="1" applyFill="1" applyBorder="1" applyAlignment="1">
      <alignment/>
    </xf>
    <xf numFmtId="0" fontId="12" fillId="0" borderId="45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/>
    </xf>
    <xf numFmtId="4" fontId="20" fillId="0" borderId="45" xfId="0" applyNumberFormat="1" applyFont="1" applyFill="1" applyBorder="1" applyAlignment="1">
      <alignment horizontal="center" wrapText="1"/>
    </xf>
    <xf numFmtId="0" fontId="0" fillId="0" borderId="45" xfId="0" applyBorder="1" applyAlignment="1">
      <alignment/>
    </xf>
    <xf numFmtId="4" fontId="18" fillId="19" borderId="11" xfId="0" applyNumberFormat="1" applyFont="1" applyFill="1" applyBorder="1" applyAlignment="1">
      <alignment horizontal="center"/>
    </xf>
    <xf numFmtId="0" fontId="64" fillId="44" borderId="10" xfId="52" applyFont="1" applyFill="1" applyBorder="1" applyAlignment="1">
      <alignment wrapText="1"/>
      <protection/>
    </xf>
    <xf numFmtId="0" fontId="15" fillId="0" borderId="47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0" fontId="23" fillId="40" borderId="29" xfId="0" applyFont="1" applyFill="1" applyBorder="1" applyAlignment="1">
      <alignment horizontal="left" vertical="center" wrapText="1"/>
    </xf>
    <xf numFmtId="0" fontId="61" fillId="0" borderId="10" xfId="52" applyFont="1" applyFill="1" applyBorder="1" applyAlignment="1">
      <alignment wrapText="1"/>
      <protection/>
    </xf>
    <xf numFmtId="0" fontId="16" fillId="0" borderId="25" xfId="44" applyFont="1" applyFill="1" applyBorder="1" applyAlignment="1">
      <alignment wrapText="1"/>
      <protection/>
    </xf>
    <xf numFmtId="0" fontId="15" fillId="0" borderId="47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4" fontId="61" fillId="0" borderId="10" xfId="52" applyNumberFormat="1" applyFont="1" applyFill="1" applyBorder="1" applyAlignment="1">
      <alignment horizontal="right"/>
      <protection/>
    </xf>
    <xf numFmtId="0" fontId="61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26" fillId="0" borderId="48" xfId="0" applyFont="1" applyBorder="1" applyAlignment="1">
      <alignment horizontal="center"/>
    </xf>
    <xf numFmtId="0" fontId="26" fillId="33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34" borderId="52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26" fillId="34" borderId="55" xfId="0" applyFont="1" applyFill="1" applyBorder="1" applyAlignment="1">
      <alignment horizontal="center"/>
    </xf>
    <xf numFmtId="0" fontId="26" fillId="34" borderId="47" xfId="0" applyFont="1" applyFill="1" applyBorder="1" applyAlignment="1">
      <alignment horizontal="center"/>
    </xf>
    <xf numFmtId="0" fontId="26" fillId="34" borderId="54" xfId="0" applyFont="1" applyFill="1" applyBorder="1" applyAlignment="1">
      <alignment horizontal="center"/>
    </xf>
    <xf numFmtId="0" fontId="26" fillId="35" borderId="5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9" fillId="45" borderId="29" xfId="0" applyFont="1" applyFill="1" applyBorder="1" applyAlignment="1">
      <alignment horizontal="left" vertical="center" wrapText="1"/>
    </xf>
    <xf numFmtId="0" fontId="65" fillId="43" borderId="29" xfId="0" applyFont="1" applyFill="1" applyBorder="1" applyAlignment="1">
      <alignment horizontal="left" vertical="center" wrapText="1"/>
    </xf>
    <xf numFmtId="0" fontId="19" fillId="46" borderId="37" xfId="0" applyFont="1" applyFill="1" applyBorder="1" applyAlignment="1">
      <alignment horizontal="left" vertical="center" wrapText="1"/>
    </xf>
    <xf numFmtId="0" fontId="19" fillId="46" borderId="29" xfId="0" applyFont="1" applyFill="1" applyBorder="1" applyAlignment="1">
      <alignment horizontal="left" vertical="center" wrapText="1"/>
    </xf>
    <xf numFmtId="0" fontId="19" fillId="45" borderId="37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19" fillId="43" borderId="41" xfId="0" applyFont="1" applyFill="1" applyBorder="1" applyAlignment="1">
      <alignment horizontal="left" vertical="center" wrapText="1"/>
    </xf>
    <xf numFmtId="0" fontId="19" fillId="47" borderId="29" xfId="0" applyFont="1" applyFill="1" applyBorder="1" applyAlignment="1">
      <alignment horizontal="left" vertical="center" wrapText="1"/>
    </xf>
    <xf numFmtId="0" fontId="19" fillId="47" borderId="3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35" xfId="0" applyNumberFormat="1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9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3.09765625" style="237" customWidth="1"/>
    <col min="2" max="2" width="6.19921875" style="1" customWidth="1"/>
    <col min="3" max="3" width="35" style="2" customWidth="1"/>
    <col min="4" max="4" width="12" style="0" hidden="1" customWidth="1"/>
    <col min="5" max="6" width="12.09765625" style="55" hidden="1" customWidth="1"/>
    <col min="7" max="7" width="12.69921875" style="0" hidden="1" customWidth="1"/>
    <col min="8" max="8" width="12.19921875" style="0" hidden="1" customWidth="1"/>
    <col min="9" max="9" width="0.6953125" style="0" hidden="1" customWidth="1"/>
    <col min="10" max="10" width="12.69921875" style="3" customWidth="1"/>
    <col min="11" max="11" width="11.8984375" style="3" customWidth="1"/>
    <col min="12" max="12" width="13.09765625" style="3" customWidth="1"/>
    <col min="13" max="13" width="6.69921875" style="0" hidden="1" customWidth="1"/>
    <col min="14" max="14" width="10" style="66" hidden="1" customWidth="1"/>
    <col min="15" max="15" width="9.19921875" style="65" hidden="1" customWidth="1"/>
    <col min="16" max="16" width="8.69921875" style="264" customWidth="1"/>
    <col min="17" max="34" width="2.69921875" style="167" customWidth="1"/>
    <col min="35" max="35" width="1.203125" style="167" customWidth="1"/>
    <col min="36" max="53" width="2.69921875" style="167" customWidth="1"/>
  </cols>
  <sheetData>
    <row r="1" spans="1:15" ht="23.25" customHeight="1">
      <c r="A1" s="272" t="s">
        <v>215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63" ht="20.25" customHeight="1">
      <c r="A2" s="272" t="s">
        <v>212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97"/>
      <c r="N2" s="97"/>
      <c r="O2" s="97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53" ht="16.5" customHeight="1">
      <c r="A3" s="291" t="s">
        <v>84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</row>
    <row r="4" spans="1:15" ht="10.5" customHeight="1" hidden="1">
      <c r="A4" s="238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63" s="5" customFormat="1" ht="27.75" customHeight="1" hidden="1">
      <c r="A5" s="274" t="s">
        <v>0</v>
      </c>
      <c r="B5" s="273" t="s">
        <v>13</v>
      </c>
      <c r="C5" s="273" t="s">
        <v>108</v>
      </c>
      <c r="D5" s="278" t="s">
        <v>5</v>
      </c>
      <c r="E5" s="278"/>
      <c r="F5" s="278"/>
      <c r="G5" s="278"/>
      <c r="H5" s="278"/>
      <c r="I5" s="278"/>
      <c r="J5" s="278"/>
      <c r="K5" s="277" t="s">
        <v>6</v>
      </c>
      <c r="L5" s="277" t="s">
        <v>15</v>
      </c>
      <c r="M5" s="285" t="s">
        <v>105</v>
      </c>
      <c r="N5" s="286"/>
      <c r="O5" s="287"/>
      <c r="P5" s="265"/>
      <c r="BB5"/>
      <c r="BC5"/>
      <c r="BD5"/>
      <c r="BE5"/>
      <c r="BF5"/>
      <c r="BG5"/>
      <c r="BH5"/>
      <c r="BI5"/>
      <c r="BJ5"/>
      <c r="BK5"/>
    </row>
    <row r="6" spans="1:63" s="6" customFormat="1" ht="14.25" customHeight="1">
      <c r="A6" s="274"/>
      <c r="B6" s="273"/>
      <c r="C6" s="273"/>
      <c r="D6" s="275" t="s">
        <v>12</v>
      </c>
      <c r="E6" s="275" t="s">
        <v>11</v>
      </c>
      <c r="F6" s="273" t="s">
        <v>10</v>
      </c>
      <c r="G6" s="273" t="s">
        <v>1</v>
      </c>
      <c r="H6" s="273"/>
      <c r="I6" s="273" t="s">
        <v>9</v>
      </c>
      <c r="J6" s="277" t="s">
        <v>4</v>
      </c>
      <c r="K6" s="277"/>
      <c r="L6" s="277"/>
      <c r="M6" s="283" t="s">
        <v>7</v>
      </c>
      <c r="N6" s="281" t="s">
        <v>8</v>
      </c>
      <c r="O6" s="279" t="s">
        <v>14</v>
      </c>
      <c r="P6" s="292" t="s">
        <v>109</v>
      </c>
      <c r="Q6" s="294" t="s">
        <v>113</v>
      </c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/>
      <c r="BC6"/>
      <c r="BD6"/>
      <c r="BE6"/>
      <c r="BF6"/>
      <c r="BG6"/>
      <c r="BH6"/>
      <c r="BI6"/>
      <c r="BJ6"/>
      <c r="BK6"/>
    </row>
    <row r="7" spans="1:63" s="7" customFormat="1" ht="39.75" customHeight="1">
      <c r="A7" s="274"/>
      <c r="B7" s="273"/>
      <c r="C7" s="273"/>
      <c r="D7" s="276"/>
      <c r="E7" s="276"/>
      <c r="F7" s="273"/>
      <c r="G7" s="119" t="s">
        <v>2</v>
      </c>
      <c r="H7" s="119" t="s">
        <v>3</v>
      </c>
      <c r="I7" s="273"/>
      <c r="J7" s="277"/>
      <c r="K7" s="277"/>
      <c r="L7" s="277"/>
      <c r="M7" s="284"/>
      <c r="N7" s="282"/>
      <c r="O7" s="280"/>
      <c r="P7" s="293"/>
      <c r="Q7" s="168">
        <v>1</v>
      </c>
      <c r="R7" s="169">
        <v>2</v>
      </c>
      <c r="S7" s="169">
        <v>3</v>
      </c>
      <c r="T7" s="169">
        <v>4</v>
      </c>
      <c r="U7" s="169">
        <v>5</v>
      </c>
      <c r="V7" s="170">
        <v>6</v>
      </c>
      <c r="W7" s="170">
        <v>7</v>
      </c>
      <c r="X7" s="170">
        <v>8</v>
      </c>
      <c r="Y7" s="170">
        <v>9</v>
      </c>
      <c r="Z7" s="170">
        <v>10</v>
      </c>
      <c r="AA7" s="170">
        <v>11</v>
      </c>
      <c r="AB7" s="170">
        <v>12</v>
      </c>
      <c r="AC7" s="170">
        <v>13</v>
      </c>
      <c r="AD7" s="170">
        <v>14</v>
      </c>
      <c r="AE7" s="170">
        <v>15</v>
      </c>
      <c r="AF7" s="170">
        <v>16</v>
      </c>
      <c r="AG7" s="170">
        <v>17</v>
      </c>
      <c r="AH7" s="170">
        <v>18</v>
      </c>
      <c r="AI7" s="187"/>
      <c r="AJ7" s="170">
        <v>19</v>
      </c>
      <c r="AK7" s="170">
        <v>20</v>
      </c>
      <c r="AL7" s="170">
        <v>21</v>
      </c>
      <c r="AM7" s="170">
        <v>22</v>
      </c>
      <c r="AN7" s="170">
        <v>23</v>
      </c>
      <c r="AO7" s="170">
        <v>24</v>
      </c>
      <c r="AP7" s="170">
        <v>25</v>
      </c>
      <c r="AQ7" s="170">
        <v>26</v>
      </c>
      <c r="AR7" s="170">
        <v>27</v>
      </c>
      <c r="AS7" s="170">
        <v>28</v>
      </c>
      <c r="AT7" s="170">
        <v>29</v>
      </c>
      <c r="AU7" s="170">
        <v>30</v>
      </c>
      <c r="AV7" s="170">
        <v>31</v>
      </c>
      <c r="AW7" s="170">
        <v>32</v>
      </c>
      <c r="AX7" s="170">
        <v>33</v>
      </c>
      <c r="AY7" s="170">
        <v>34</v>
      </c>
      <c r="AZ7" s="170">
        <v>35</v>
      </c>
      <c r="BA7" s="170">
        <v>36</v>
      </c>
      <c r="BB7"/>
      <c r="BC7"/>
      <c r="BD7"/>
      <c r="BE7"/>
      <c r="BF7"/>
      <c r="BG7"/>
      <c r="BH7"/>
      <c r="BI7"/>
      <c r="BJ7"/>
      <c r="BK7"/>
    </row>
    <row r="8" spans="1:63" s="108" customFormat="1" ht="20.25" customHeight="1" thickBot="1">
      <c r="A8" s="239">
        <v>1</v>
      </c>
      <c r="B8" s="64">
        <v>2</v>
      </c>
      <c r="C8" s="105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4</v>
      </c>
      <c r="K8" s="64">
        <v>5</v>
      </c>
      <c r="L8" s="64">
        <v>6</v>
      </c>
      <c r="M8" s="64">
        <v>13</v>
      </c>
      <c r="N8" s="106">
        <v>14</v>
      </c>
      <c r="O8" s="107">
        <v>15</v>
      </c>
      <c r="P8" s="263">
        <v>7</v>
      </c>
      <c r="Q8" s="288">
        <v>8</v>
      </c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s="4" customFormat="1" ht="35.25" customHeight="1" thickBot="1">
      <c r="A9" s="240">
        <v>1</v>
      </c>
      <c r="B9" s="20" t="s">
        <v>95</v>
      </c>
      <c r="C9" s="21" t="s">
        <v>17</v>
      </c>
      <c r="D9" s="45">
        <f>D10+D11+D17</f>
        <v>0</v>
      </c>
      <c r="E9" s="45"/>
      <c r="F9" s="45">
        <f>F10+F11+F17</f>
        <v>41408.94</v>
      </c>
      <c r="G9" s="22"/>
      <c r="H9" s="22"/>
      <c r="I9" s="22"/>
      <c r="J9" s="22"/>
      <c r="K9" s="22"/>
      <c r="L9" s="22"/>
      <c r="M9" s="20" t="s">
        <v>16</v>
      </c>
      <c r="N9" s="67">
        <f>1789.2+1117.8</f>
        <v>2907</v>
      </c>
      <c r="O9" s="80">
        <f aca="true" t="shared" si="0" ref="O9:O16">L9/N9</f>
        <v>0</v>
      </c>
      <c r="P9" s="143"/>
      <c r="Q9" s="171"/>
      <c r="R9" s="172"/>
      <c r="S9" s="172"/>
      <c r="T9" s="172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85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/>
      <c r="BC9"/>
      <c r="BD9"/>
      <c r="BE9"/>
      <c r="BF9"/>
      <c r="BG9"/>
      <c r="BH9"/>
      <c r="BI9"/>
      <c r="BJ9"/>
      <c r="BK9"/>
    </row>
    <row r="10" spans="1:63" s="3" customFormat="1" ht="35.25" customHeight="1" thickBot="1">
      <c r="A10" s="241">
        <v>2</v>
      </c>
      <c r="B10" s="40">
        <v>1</v>
      </c>
      <c r="C10" s="41"/>
      <c r="D10" s="46"/>
      <c r="E10" s="46"/>
      <c r="F10" s="46"/>
      <c r="G10" s="42"/>
      <c r="H10" s="42"/>
      <c r="I10" s="42"/>
      <c r="J10" s="42"/>
      <c r="K10" s="42"/>
      <c r="L10" s="42"/>
      <c r="M10" s="40" t="s">
        <v>16</v>
      </c>
      <c r="N10" s="68">
        <f>N9</f>
        <v>2907</v>
      </c>
      <c r="O10" s="81">
        <f t="shared" si="0"/>
        <v>0</v>
      </c>
      <c r="P10" s="144"/>
      <c r="Q10" s="174"/>
      <c r="R10" s="175"/>
      <c r="S10" s="175"/>
      <c r="T10" s="175"/>
      <c r="U10" s="176"/>
      <c r="V10" s="176"/>
      <c r="W10" s="176"/>
      <c r="X10" s="176"/>
      <c r="Y10" s="176"/>
      <c r="Z10" s="132"/>
      <c r="AA10" s="132"/>
      <c r="AB10" s="132"/>
      <c r="AC10" s="132"/>
      <c r="AD10" s="132"/>
      <c r="AE10" s="132"/>
      <c r="AF10" s="132"/>
      <c r="AG10" s="132"/>
      <c r="AH10" s="132"/>
      <c r="AI10" s="186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/>
      <c r="BC10"/>
      <c r="BD10"/>
      <c r="BE10"/>
      <c r="BF10"/>
      <c r="BG10"/>
      <c r="BH10"/>
      <c r="BI10"/>
      <c r="BJ10"/>
      <c r="BK10"/>
    </row>
    <row r="11" spans="1:63" s="3" customFormat="1" ht="30.75" customHeight="1" thickBot="1" thickTop="1">
      <c r="A11" s="242">
        <v>3</v>
      </c>
      <c r="B11" s="27">
        <v>2</v>
      </c>
      <c r="C11" s="30"/>
      <c r="D11" s="47"/>
      <c r="E11" s="47"/>
      <c r="F11" s="47"/>
      <c r="G11" s="28"/>
      <c r="H11" s="28"/>
      <c r="I11" s="28"/>
      <c r="J11" s="28"/>
      <c r="K11" s="28"/>
      <c r="L11" s="28"/>
      <c r="M11" s="27" t="s">
        <v>16</v>
      </c>
      <c r="N11" s="69">
        <f>N9</f>
        <v>2907</v>
      </c>
      <c r="O11" s="82">
        <f t="shared" si="0"/>
        <v>0</v>
      </c>
      <c r="P11" s="144"/>
      <c r="Q11" s="177"/>
      <c r="R11" s="178"/>
      <c r="S11" s="178"/>
      <c r="T11" s="178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86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/>
      <c r="BC11"/>
      <c r="BD11"/>
      <c r="BE11"/>
      <c r="BF11"/>
      <c r="BG11"/>
      <c r="BH11"/>
      <c r="BI11"/>
      <c r="BJ11"/>
      <c r="BK11"/>
    </row>
    <row r="12" spans="1:63" s="11" customFormat="1" ht="19.5" customHeight="1" thickTop="1">
      <c r="A12" s="243">
        <v>4</v>
      </c>
      <c r="B12" s="12" t="s">
        <v>18</v>
      </c>
      <c r="C12" s="16"/>
      <c r="D12" s="49"/>
      <c r="E12" s="48"/>
      <c r="F12" s="48"/>
      <c r="G12" s="35"/>
      <c r="H12" s="35"/>
      <c r="I12" s="35"/>
      <c r="J12" s="17"/>
      <c r="K12" s="17"/>
      <c r="L12" s="17"/>
      <c r="M12" s="36" t="s">
        <v>16</v>
      </c>
      <c r="N12" s="70">
        <f>N9</f>
        <v>2907</v>
      </c>
      <c r="O12" s="83">
        <f t="shared" si="0"/>
        <v>0</v>
      </c>
      <c r="P12" s="144"/>
      <c r="Q12" s="177"/>
      <c r="R12" s="178"/>
      <c r="S12" s="178"/>
      <c r="T12" s="178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86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/>
      <c r="BC12"/>
      <c r="BD12"/>
      <c r="BE12"/>
      <c r="BF12"/>
      <c r="BG12"/>
      <c r="BH12"/>
      <c r="BI12"/>
      <c r="BJ12"/>
      <c r="BK12"/>
    </row>
    <row r="13" spans="1:63" s="11" customFormat="1" ht="18" customHeight="1">
      <c r="A13" s="223">
        <v>5</v>
      </c>
      <c r="B13" s="8" t="s">
        <v>19</v>
      </c>
      <c r="C13" s="9"/>
      <c r="D13" s="48"/>
      <c r="E13" s="49"/>
      <c r="F13" s="49"/>
      <c r="G13" s="10"/>
      <c r="H13" s="10"/>
      <c r="I13" s="10"/>
      <c r="J13" s="14"/>
      <c r="K13" s="14"/>
      <c r="L13" s="14"/>
      <c r="M13" s="15" t="s">
        <v>16</v>
      </c>
      <c r="N13" s="71">
        <f>N9</f>
        <v>2907</v>
      </c>
      <c r="O13" s="84">
        <f t="shared" si="0"/>
        <v>0</v>
      </c>
      <c r="P13" s="144" t="s">
        <v>114</v>
      </c>
      <c r="Q13" s="179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86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/>
      <c r="BC13"/>
      <c r="BD13"/>
      <c r="BE13"/>
      <c r="BF13"/>
      <c r="BG13"/>
      <c r="BH13"/>
      <c r="BI13"/>
      <c r="BJ13"/>
      <c r="BK13"/>
    </row>
    <row r="14" spans="1:63" s="11" customFormat="1" ht="23.25" customHeight="1">
      <c r="A14" s="244">
        <v>6</v>
      </c>
      <c r="B14" s="8" t="s">
        <v>103</v>
      </c>
      <c r="C14" s="9"/>
      <c r="D14" s="48"/>
      <c r="E14" s="49"/>
      <c r="F14" s="49"/>
      <c r="G14" s="10"/>
      <c r="H14" s="10"/>
      <c r="I14" s="10"/>
      <c r="J14" s="14"/>
      <c r="K14" s="14"/>
      <c r="L14" s="14"/>
      <c r="M14" s="15" t="s">
        <v>16</v>
      </c>
      <c r="N14" s="71">
        <f>N10</f>
        <v>2907</v>
      </c>
      <c r="O14" s="84">
        <f>L14/N14</f>
        <v>0</v>
      </c>
      <c r="P14" s="144" t="s">
        <v>114</v>
      </c>
      <c r="Q14" s="180"/>
      <c r="R14" s="176"/>
      <c r="S14" s="176"/>
      <c r="T14" s="176"/>
      <c r="U14" s="176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86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/>
      <c r="BC14"/>
      <c r="BD14"/>
      <c r="BE14"/>
      <c r="BF14"/>
      <c r="BG14"/>
      <c r="BH14"/>
      <c r="BI14"/>
      <c r="BJ14"/>
      <c r="BK14"/>
    </row>
    <row r="15" spans="1:63" s="11" customFormat="1" ht="19.5" customHeight="1">
      <c r="A15" s="223">
        <v>7</v>
      </c>
      <c r="B15" s="8" t="s">
        <v>20</v>
      </c>
      <c r="C15" s="9"/>
      <c r="D15" s="49"/>
      <c r="E15" s="49"/>
      <c r="F15" s="49"/>
      <c r="G15" s="10"/>
      <c r="H15" s="10"/>
      <c r="I15" s="10"/>
      <c r="J15" s="14"/>
      <c r="K15" s="14"/>
      <c r="L15" s="14"/>
      <c r="M15" s="15" t="s">
        <v>16</v>
      </c>
      <c r="N15" s="71">
        <f>N9</f>
        <v>2907</v>
      </c>
      <c r="O15" s="84">
        <f t="shared" si="0"/>
        <v>0</v>
      </c>
      <c r="P15" s="144"/>
      <c r="Q15" s="181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86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/>
      <c r="BC15"/>
      <c r="BD15"/>
      <c r="BE15"/>
      <c r="BF15"/>
      <c r="BG15"/>
      <c r="BH15"/>
      <c r="BI15"/>
      <c r="BJ15"/>
      <c r="BK15"/>
    </row>
    <row r="16" spans="1:53" s="11" customFormat="1" ht="18" customHeight="1" thickBot="1">
      <c r="A16" s="245">
        <v>8</v>
      </c>
      <c r="B16" s="56" t="s">
        <v>21</v>
      </c>
      <c r="C16" s="57"/>
      <c r="D16" s="58"/>
      <c r="E16" s="58"/>
      <c r="F16" s="58"/>
      <c r="G16" s="59"/>
      <c r="H16" s="59"/>
      <c r="I16" s="59"/>
      <c r="J16" s="60"/>
      <c r="K16" s="60"/>
      <c r="L16" s="60"/>
      <c r="M16" s="61" t="s">
        <v>16</v>
      </c>
      <c r="N16" s="72">
        <f>N9</f>
        <v>2907</v>
      </c>
      <c r="O16" s="85">
        <f t="shared" si="0"/>
        <v>0</v>
      </c>
      <c r="P16" s="144" t="s">
        <v>115</v>
      </c>
      <c r="Q16" s="180"/>
      <c r="R16" s="176"/>
      <c r="S16" s="176"/>
      <c r="T16" s="176"/>
      <c r="U16" s="176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86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</row>
    <row r="17" spans="1:53" s="13" customFormat="1" ht="34.5" customHeight="1" thickBot="1">
      <c r="A17" s="246">
        <v>9</v>
      </c>
      <c r="B17" s="62">
        <v>3</v>
      </c>
      <c r="C17" s="63" t="s">
        <v>22</v>
      </c>
      <c r="D17" s="50">
        <v>0</v>
      </c>
      <c r="E17" s="50"/>
      <c r="F17" s="104">
        <v>41408.94</v>
      </c>
      <c r="G17" s="43"/>
      <c r="H17" s="43"/>
      <c r="I17" s="43"/>
      <c r="J17" s="43"/>
      <c r="K17" s="43"/>
      <c r="L17" s="43"/>
      <c r="M17" s="44" t="s">
        <v>16</v>
      </c>
      <c r="N17" s="73">
        <f>N9</f>
        <v>2907</v>
      </c>
      <c r="O17" s="86">
        <f>L17/N17</f>
        <v>0</v>
      </c>
      <c r="P17" s="144"/>
      <c r="Q17" s="269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86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</row>
    <row r="18" spans="1:53" s="203" customFormat="1" ht="18.75" customHeight="1">
      <c r="A18" s="247"/>
      <c r="B18" s="195"/>
      <c r="C18" s="196"/>
      <c r="D18" s="197"/>
      <c r="E18" s="198"/>
      <c r="F18" s="198"/>
      <c r="G18" s="197"/>
      <c r="H18" s="197"/>
      <c r="I18" s="197"/>
      <c r="J18" s="197"/>
      <c r="K18" s="197"/>
      <c r="L18" s="197"/>
      <c r="M18" s="195"/>
      <c r="N18" s="199"/>
      <c r="O18" s="197"/>
      <c r="P18" s="201"/>
      <c r="Q18" s="290" t="s">
        <v>213</v>
      </c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02"/>
      <c r="AJ18" s="290" t="s">
        <v>214</v>
      </c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</row>
    <row r="19" spans="1:53" ht="23.25" customHeight="1">
      <c r="A19" s="248">
        <v>10</v>
      </c>
      <c r="B19" s="23" t="s">
        <v>23</v>
      </c>
      <c r="C19" s="24" t="s">
        <v>24</v>
      </c>
      <c r="D19" s="25">
        <f>SUM(D20:D54)</f>
        <v>4295284.29</v>
      </c>
      <c r="E19" s="51">
        <f>SUM(E20:E54)</f>
        <v>397726.48</v>
      </c>
      <c r="F19" s="51">
        <f>SUM(F20:F54)</f>
        <v>888669.5800000001</v>
      </c>
      <c r="G19" s="25">
        <f>SUM(G20:G54)</f>
        <v>1462665.3600000003</v>
      </c>
      <c r="H19" s="25">
        <f>SUM(H20:H54)</f>
        <v>0</v>
      </c>
      <c r="I19" s="25"/>
      <c r="J19" s="25"/>
      <c r="K19" s="25"/>
      <c r="L19" s="25"/>
      <c r="M19" s="23" t="s">
        <v>16</v>
      </c>
      <c r="N19" s="75">
        <v>1789.2</v>
      </c>
      <c r="O19" s="149">
        <f>L19/N19</f>
        <v>0</v>
      </c>
      <c r="P19" s="221" t="s">
        <v>176</v>
      </c>
      <c r="Q19" s="192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4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</row>
    <row r="20" spans="1:53" s="11" customFormat="1" ht="15.75" customHeight="1">
      <c r="A20" s="223">
        <v>11</v>
      </c>
      <c r="B20" s="8" t="s">
        <v>25</v>
      </c>
      <c r="C20" s="98" t="s">
        <v>32</v>
      </c>
      <c r="D20" s="88">
        <v>3858547.69</v>
      </c>
      <c r="E20" s="49"/>
      <c r="F20" s="49"/>
      <c r="G20" s="10"/>
      <c r="H20" s="10"/>
      <c r="I20" s="10"/>
      <c r="J20" s="14"/>
      <c r="K20" s="14"/>
      <c r="L20" s="14"/>
      <c r="M20" s="15" t="s">
        <v>16</v>
      </c>
      <c r="N20" s="71">
        <f>N19</f>
        <v>1789.2</v>
      </c>
      <c r="O20" s="145">
        <f>L20/N20</f>
        <v>0</v>
      </c>
      <c r="P20" s="144"/>
      <c r="Q20" s="18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86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</row>
    <row r="21" spans="1:53" s="11" customFormat="1" ht="12" customHeight="1">
      <c r="A21" s="223">
        <v>12</v>
      </c>
      <c r="B21" s="133" t="s">
        <v>116</v>
      </c>
      <c r="C21" s="134" t="s">
        <v>117</v>
      </c>
      <c r="D21" s="135"/>
      <c r="E21" s="136"/>
      <c r="F21" s="136"/>
      <c r="G21" s="137"/>
      <c r="H21" s="137"/>
      <c r="I21" s="137"/>
      <c r="J21" s="138"/>
      <c r="K21" s="142"/>
      <c r="L21" s="142"/>
      <c r="M21" s="15"/>
      <c r="N21" s="71"/>
      <c r="O21" s="145"/>
      <c r="P21" s="144" t="s">
        <v>160</v>
      </c>
      <c r="Q21" s="183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86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</row>
    <row r="22" spans="1:53" s="11" customFormat="1" ht="12" customHeight="1">
      <c r="A22" s="223">
        <v>13</v>
      </c>
      <c r="B22" s="133" t="s">
        <v>118</v>
      </c>
      <c r="C22" s="134" t="s">
        <v>119</v>
      </c>
      <c r="D22" s="135"/>
      <c r="E22" s="136"/>
      <c r="F22" s="136"/>
      <c r="G22" s="137"/>
      <c r="H22" s="137"/>
      <c r="I22" s="137"/>
      <c r="J22" s="138"/>
      <c r="K22" s="142"/>
      <c r="L22" s="142"/>
      <c r="M22" s="15"/>
      <c r="N22" s="71"/>
      <c r="O22" s="145"/>
      <c r="P22" s="144" t="s">
        <v>112</v>
      </c>
      <c r="Q22" s="183"/>
      <c r="R22" s="161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86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</row>
    <row r="23" spans="1:53" s="11" customFormat="1" ht="12" customHeight="1">
      <c r="A23" s="223">
        <v>14</v>
      </c>
      <c r="B23" s="133" t="s">
        <v>120</v>
      </c>
      <c r="C23" s="134" t="s">
        <v>121</v>
      </c>
      <c r="D23" s="135"/>
      <c r="E23" s="136"/>
      <c r="F23" s="136"/>
      <c r="G23" s="137"/>
      <c r="H23" s="137"/>
      <c r="I23" s="137"/>
      <c r="J23" s="138"/>
      <c r="K23" s="142"/>
      <c r="L23" s="142"/>
      <c r="M23" s="15"/>
      <c r="N23" s="71"/>
      <c r="O23" s="145"/>
      <c r="P23" s="144" t="s">
        <v>112</v>
      </c>
      <c r="Q23" s="183"/>
      <c r="R23" s="161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86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</row>
    <row r="24" spans="1:53" s="11" customFormat="1" ht="12" customHeight="1">
      <c r="A24" s="223">
        <v>15</v>
      </c>
      <c r="B24" s="133" t="s">
        <v>122</v>
      </c>
      <c r="C24" s="134" t="s">
        <v>123</v>
      </c>
      <c r="D24" s="135"/>
      <c r="E24" s="136"/>
      <c r="F24" s="136"/>
      <c r="G24" s="137"/>
      <c r="H24" s="137"/>
      <c r="I24" s="137"/>
      <c r="J24" s="138"/>
      <c r="K24" s="142"/>
      <c r="L24" s="142"/>
      <c r="M24" s="15"/>
      <c r="N24" s="71"/>
      <c r="O24" s="145"/>
      <c r="P24" s="144" t="s">
        <v>112</v>
      </c>
      <c r="Q24" s="183"/>
      <c r="R24" s="161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86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</row>
    <row r="25" spans="1:53" s="11" customFormat="1" ht="12" customHeight="1">
      <c r="A25" s="223">
        <v>16</v>
      </c>
      <c r="B25" s="133" t="s">
        <v>124</v>
      </c>
      <c r="C25" s="134" t="s">
        <v>125</v>
      </c>
      <c r="D25" s="135"/>
      <c r="E25" s="136"/>
      <c r="F25" s="136"/>
      <c r="G25" s="137"/>
      <c r="H25" s="137"/>
      <c r="I25" s="137"/>
      <c r="J25" s="138"/>
      <c r="K25" s="142"/>
      <c r="L25" s="142"/>
      <c r="M25" s="15"/>
      <c r="N25" s="71"/>
      <c r="O25" s="145"/>
      <c r="P25" s="144" t="s">
        <v>110</v>
      </c>
      <c r="Q25" s="182"/>
      <c r="R25" s="161"/>
      <c r="S25" s="161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86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</row>
    <row r="26" spans="1:53" s="11" customFormat="1" ht="12" customHeight="1">
      <c r="A26" s="223">
        <v>17</v>
      </c>
      <c r="B26" s="133" t="s">
        <v>126</v>
      </c>
      <c r="C26" s="134" t="s">
        <v>127</v>
      </c>
      <c r="D26" s="135"/>
      <c r="E26" s="136"/>
      <c r="F26" s="136"/>
      <c r="G26" s="137"/>
      <c r="H26" s="137"/>
      <c r="I26" s="137"/>
      <c r="J26" s="138"/>
      <c r="K26" s="142"/>
      <c r="L26" s="142"/>
      <c r="M26" s="15"/>
      <c r="N26" s="71"/>
      <c r="O26" s="145"/>
      <c r="P26" s="144" t="s">
        <v>110</v>
      </c>
      <c r="Q26" s="182"/>
      <c r="R26" s="161"/>
      <c r="S26" s="161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86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</row>
    <row r="27" spans="1:53" s="11" customFormat="1" ht="12" customHeight="1">
      <c r="A27" s="223">
        <v>18</v>
      </c>
      <c r="B27" s="133" t="s">
        <v>128</v>
      </c>
      <c r="C27" s="134" t="s">
        <v>129</v>
      </c>
      <c r="D27" s="135"/>
      <c r="E27" s="136"/>
      <c r="F27" s="136"/>
      <c r="G27" s="137"/>
      <c r="H27" s="137"/>
      <c r="I27" s="137"/>
      <c r="J27" s="138"/>
      <c r="K27" s="142"/>
      <c r="L27" s="142"/>
      <c r="M27" s="15"/>
      <c r="N27" s="71"/>
      <c r="O27" s="145"/>
      <c r="P27" s="144" t="s">
        <v>110</v>
      </c>
      <c r="Q27" s="182"/>
      <c r="R27" s="161"/>
      <c r="S27" s="161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86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</row>
    <row r="28" spans="1:53" s="11" customFormat="1" ht="12" customHeight="1">
      <c r="A28" s="223">
        <v>19</v>
      </c>
      <c r="B28" s="133" t="s">
        <v>130</v>
      </c>
      <c r="C28" s="134" t="s">
        <v>131</v>
      </c>
      <c r="D28" s="135"/>
      <c r="E28" s="136"/>
      <c r="F28" s="136"/>
      <c r="G28" s="137"/>
      <c r="H28" s="137"/>
      <c r="I28" s="137"/>
      <c r="J28" s="138"/>
      <c r="K28" s="142"/>
      <c r="L28" s="142"/>
      <c r="M28" s="15"/>
      <c r="N28" s="71"/>
      <c r="O28" s="145"/>
      <c r="P28" s="144" t="s">
        <v>161</v>
      </c>
      <c r="Q28" s="182"/>
      <c r="R28" s="132"/>
      <c r="S28" s="161"/>
      <c r="T28" s="161"/>
      <c r="U28" s="161"/>
      <c r="V28" s="161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86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</row>
    <row r="29" spans="1:53" s="11" customFormat="1" ht="12" customHeight="1">
      <c r="A29" s="223">
        <v>20</v>
      </c>
      <c r="B29" s="133" t="s">
        <v>132</v>
      </c>
      <c r="C29" s="134" t="s">
        <v>133</v>
      </c>
      <c r="D29" s="135"/>
      <c r="E29" s="136"/>
      <c r="F29" s="136"/>
      <c r="G29" s="137"/>
      <c r="H29" s="137"/>
      <c r="I29" s="137"/>
      <c r="J29" s="138"/>
      <c r="K29" s="142"/>
      <c r="L29" s="142"/>
      <c r="M29" s="15"/>
      <c r="N29" s="71"/>
      <c r="O29" s="145"/>
      <c r="P29" s="144" t="s">
        <v>161</v>
      </c>
      <c r="Q29" s="182"/>
      <c r="R29" s="132"/>
      <c r="S29" s="161"/>
      <c r="T29" s="161"/>
      <c r="U29" s="161"/>
      <c r="V29" s="161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86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</row>
    <row r="30" spans="1:53" s="11" customFormat="1" ht="12" customHeight="1">
      <c r="A30" s="223">
        <v>21</v>
      </c>
      <c r="B30" s="133" t="s">
        <v>134</v>
      </c>
      <c r="C30" s="134" t="s">
        <v>135</v>
      </c>
      <c r="D30" s="135"/>
      <c r="E30" s="136"/>
      <c r="F30" s="136"/>
      <c r="G30" s="137"/>
      <c r="H30" s="137"/>
      <c r="I30" s="137"/>
      <c r="J30" s="138"/>
      <c r="K30" s="142"/>
      <c r="L30" s="142"/>
      <c r="M30" s="15"/>
      <c r="N30" s="71"/>
      <c r="O30" s="145"/>
      <c r="P30" s="144" t="s">
        <v>162</v>
      </c>
      <c r="Q30" s="182"/>
      <c r="R30" s="132"/>
      <c r="S30" s="132"/>
      <c r="T30" s="161"/>
      <c r="U30" s="161"/>
      <c r="V30" s="161"/>
      <c r="W30" s="161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86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</row>
    <row r="31" spans="1:53" s="11" customFormat="1" ht="12" customHeight="1">
      <c r="A31" s="223">
        <v>22</v>
      </c>
      <c r="B31" s="133" t="s">
        <v>136</v>
      </c>
      <c r="C31" s="134" t="s">
        <v>137</v>
      </c>
      <c r="D31" s="135"/>
      <c r="E31" s="136"/>
      <c r="F31" s="136"/>
      <c r="G31" s="137"/>
      <c r="H31" s="137"/>
      <c r="I31" s="137"/>
      <c r="J31" s="138"/>
      <c r="K31" s="142"/>
      <c r="L31" s="142"/>
      <c r="M31" s="15"/>
      <c r="N31" s="71"/>
      <c r="O31" s="145"/>
      <c r="P31" s="144" t="s">
        <v>163</v>
      </c>
      <c r="Q31" s="182"/>
      <c r="R31" s="132"/>
      <c r="S31" s="132"/>
      <c r="T31" s="132"/>
      <c r="U31" s="132"/>
      <c r="V31" s="132"/>
      <c r="W31" s="161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86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</row>
    <row r="32" spans="1:53" s="11" customFormat="1" ht="12" customHeight="1">
      <c r="A32" s="223">
        <v>23</v>
      </c>
      <c r="B32" s="133" t="s">
        <v>138</v>
      </c>
      <c r="C32" s="134" t="s">
        <v>139</v>
      </c>
      <c r="D32" s="135"/>
      <c r="E32" s="136"/>
      <c r="F32" s="136"/>
      <c r="G32" s="137"/>
      <c r="H32" s="137"/>
      <c r="I32" s="137"/>
      <c r="J32" s="138"/>
      <c r="K32" s="142"/>
      <c r="L32" s="142"/>
      <c r="M32" s="15"/>
      <c r="N32" s="71"/>
      <c r="O32" s="145"/>
      <c r="P32" s="144" t="s">
        <v>164</v>
      </c>
      <c r="Q32" s="182"/>
      <c r="R32" s="132"/>
      <c r="S32" s="132"/>
      <c r="T32" s="132"/>
      <c r="U32" s="132"/>
      <c r="V32" s="132"/>
      <c r="W32" s="161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86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</row>
    <row r="33" spans="1:53" s="11" customFormat="1" ht="12" customHeight="1">
      <c r="A33" s="223">
        <v>24</v>
      </c>
      <c r="B33" s="133" t="s">
        <v>140</v>
      </c>
      <c r="C33" s="134" t="s">
        <v>141</v>
      </c>
      <c r="D33" s="135"/>
      <c r="E33" s="136"/>
      <c r="F33" s="136"/>
      <c r="G33" s="137"/>
      <c r="H33" s="137"/>
      <c r="I33" s="137"/>
      <c r="J33" s="138"/>
      <c r="K33" s="142"/>
      <c r="L33" s="142"/>
      <c r="M33" s="15"/>
      <c r="N33" s="71"/>
      <c r="O33" s="145"/>
      <c r="P33" s="144" t="s">
        <v>165</v>
      </c>
      <c r="Q33" s="182"/>
      <c r="R33" s="132"/>
      <c r="S33" s="132"/>
      <c r="T33" s="132"/>
      <c r="U33" s="132"/>
      <c r="V33" s="132"/>
      <c r="W33" s="161"/>
      <c r="X33" s="161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86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</row>
    <row r="34" spans="1:53" s="11" customFormat="1" ht="12" customHeight="1">
      <c r="A34" s="223">
        <v>25</v>
      </c>
      <c r="B34" s="133" t="s">
        <v>142</v>
      </c>
      <c r="C34" s="134" t="s">
        <v>154</v>
      </c>
      <c r="D34" s="135"/>
      <c r="E34" s="136"/>
      <c r="F34" s="136"/>
      <c r="G34" s="137"/>
      <c r="H34" s="137"/>
      <c r="I34" s="137"/>
      <c r="J34" s="138"/>
      <c r="K34" s="142"/>
      <c r="L34" s="142"/>
      <c r="M34" s="15"/>
      <c r="N34" s="71"/>
      <c r="O34" s="145"/>
      <c r="P34" s="144" t="s">
        <v>166</v>
      </c>
      <c r="Q34" s="182"/>
      <c r="R34" s="132"/>
      <c r="S34" s="132"/>
      <c r="T34" s="132"/>
      <c r="U34" s="132"/>
      <c r="V34" s="132"/>
      <c r="W34" s="132"/>
      <c r="X34" s="161"/>
      <c r="Y34" s="161"/>
      <c r="Z34" s="132"/>
      <c r="AA34" s="132"/>
      <c r="AB34" s="132"/>
      <c r="AC34" s="132"/>
      <c r="AD34" s="132"/>
      <c r="AE34" s="132"/>
      <c r="AF34" s="132"/>
      <c r="AG34" s="132"/>
      <c r="AH34" s="132"/>
      <c r="AI34" s="186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</row>
    <row r="35" spans="1:53" s="11" customFormat="1" ht="12" customHeight="1">
      <c r="A35" s="223">
        <v>26</v>
      </c>
      <c r="B35" s="133" t="s">
        <v>143</v>
      </c>
      <c r="C35" s="134" t="s">
        <v>144</v>
      </c>
      <c r="D35" s="135"/>
      <c r="E35" s="136"/>
      <c r="F35" s="136"/>
      <c r="G35" s="137"/>
      <c r="H35" s="137"/>
      <c r="I35" s="137"/>
      <c r="J35" s="138"/>
      <c r="K35" s="142"/>
      <c r="L35" s="142"/>
      <c r="M35" s="15"/>
      <c r="N35" s="71"/>
      <c r="O35" s="145"/>
      <c r="P35" s="144" t="s">
        <v>167</v>
      </c>
      <c r="Q35" s="182"/>
      <c r="R35" s="132"/>
      <c r="S35" s="132"/>
      <c r="T35" s="132"/>
      <c r="U35" s="132"/>
      <c r="V35" s="132"/>
      <c r="W35" s="132"/>
      <c r="X35" s="132"/>
      <c r="Y35" s="161"/>
      <c r="Z35" s="161"/>
      <c r="AA35" s="132"/>
      <c r="AB35" s="132"/>
      <c r="AC35" s="132"/>
      <c r="AD35" s="132"/>
      <c r="AE35" s="132"/>
      <c r="AF35" s="132"/>
      <c r="AG35" s="132"/>
      <c r="AH35" s="132"/>
      <c r="AI35" s="186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</row>
    <row r="36" spans="1:53" s="11" customFormat="1" ht="12" customHeight="1">
      <c r="A36" s="223">
        <v>27</v>
      </c>
      <c r="B36" s="133" t="s">
        <v>145</v>
      </c>
      <c r="C36" s="134" t="s">
        <v>155</v>
      </c>
      <c r="D36" s="135"/>
      <c r="E36" s="136"/>
      <c r="F36" s="136"/>
      <c r="G36" s="137"/>
      <c r="H36" s="137"/>
      <c r="I36" s="137"/>
      <c r="J36" s="138"/>
      <c r="K36" s="142"/>
      <c r="L36" s="142"/>
      <c r="M36" s="15"/>
      <c r="N36" s="71"/>
      <c r="O36" s="145"/>
      <c r="P36" s="144" t="s">
        <v>167</v>
      </c>
      <c r="Q36" s="182"/>
      <c r="R36" s="132"/>
      <c r="S36" s="132"/>
      <c r="T36" s="132"/>
      <c r="U36" s="132"/>
      <c r="V36" s="132"/>
      <c r="W36" s="132"/>
      <c r="X36" s="132"/>
      <c r="Y36" s="161"/>
      <c r="Z36" s="161"/>
      <c r="AA36" s="132"/>
      <c r="AB36" s="132"/>
      <c r="AC36" s="132"/>
      <c r="AD36" s="132"/>
      <c r="AE36" s="132"/>
      <c r="AF36" s="132"/>
      <c r="AG36" s="132"/>
      <c r="AH36" s="132"/>
      <c r="AI36" s="186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</row>
    <row r="37" spans="1:53" s="11" customFormat="1" ht="12" customHeight="1">
      <c r="A37" s="223">
        <v>28</v>
      </c>
      <c r="B37" s="133" t="s">
        <v>146</v>
      </c>
      <c r="C37" s="134" t="s">
        <v>156</v>
      </c>
      <c r="D37" s="135"/>
      <c r="E37" s="136"/>
      <c r="F37" s="136"/>
      <c r="G37" s="137"/>
      <c r="H37" s="137"/>
      <c r="I37" s="137"/>
      <c r="J37" s="138"/>
      <c r="K37" s="142"/>
      <c r="L37" s="142"/>
      <c r="M37" s="15"/>
      <c r="N37" s="71"/>
      <c r="O37" s="145"/>
      <c r="P37" s="144" t="s">
        <v>171</v>
      </c>
      <c r="Q37" s="18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61"/>
      <c r="AD37" s="161"/>
      <c r="AE37" s="161"/>
      <c r="AF37" s="161"/>
      <c r="AG37" s="132"/>
      <c r="AH37" s="132"/>
      <c r="AI37" s="186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</row>
    <row r="38" spans="1:53" s="11" customFormat="1" ht="12" customHeight="1">
      <c r="A38" s="223">
        <v>29</v>
      </c>
      <c r="B38" s="133" t="s">
        <v>147</v>
      </c>
      <c r="C38" s="139" t="s">
        <v>151</v>
      </c>
      <c r="D38" s="135"/>
      <c r="E38" s="136"/>
      <c r="F38" s="136"/>
      <c r="G38" s="137"/>
      <c r="H38" s="137"/>
      <c r="I38" s="137"/>
      <c r="J38" s="140"/>
      <c r="K38" s="142"/>
      <c r="L38" s="142"/>
      <c r="M38" s="15"/>
      <c r="N38" s="71"/>
      <c r="O38" s="145"/>
      <c r="P38" s="144" t="s">
        <v>168</v>
      </c>
      <c r="Q38" s="182"/>
      <c r="R38" s="132"/>
      <c r="S38" s="132"/>
      <c r="T38" s="132"/>
      <c r="U38" s="132"/>
      <c r="V38" s="132"/>
      <c r="W38" s="132"/>
      <c r="X38" s="132"/>
      <c r="Y38" s="132"/>
      <c r="Z38" s="161"/>
      <c r="AA38" s="161"/>
      <c r="AB38" s="161"/>
      <c r="AC38" s="132"/>
      <c r="AD38" s="132"/>
      <c r="AE38" s="132"/>
      <c r="AF38" s="132"/>
      <c r="AG38" s="132"/>
      <c r="AH38" s="132"/>
      <c r="AI38" s="186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</row>
    <row r="39" spans="1:53" s="11" customFormat="1" ht="12" customHeight="1">
      <c r="A39" s="223">
        <v>30</v>
      </c>
      <c r="B39" s="133" t="s">
        <v>148</v>
      </c>
      <c r="C39" s="139" t="s">
        <v>152</v>
      </c>
      <c r="D39" s="135"/>
      <c r="E39" s="136"/>
      <c r="F39" s="136"/>
      <c r="G39" s="137"/>
      <c r="H39" s="137"/>
      <c r="I39" s="137"/>
      <c r="J39" s="140"/>
      <c r="K39" s="142"/>
      <c r="L39" s="142"/>
      <c r="M39" s="15"/>
      <c r="N39" s="71"/>
      <c r="O39" s="145"/>
      <c r="P39" s="144" t="s">
        <v>168</v>
      </c>
      <c r="Q39" s="182"/>
      <c r="R39" s="132"/>
      <c r="S39" s="132"/>
      <c r="T39" s="132"/>
      <c r="U39" s="132"/>
      <c r="V39" s="132"/>
      <c r="W39" s="132"/>
      <c r="X39" s="132"/>
      <c r="Y39" s="132"/>
      <c r="Z39" s="161"/>
      <c r="AA39" s="161"/>
      <c r="AB39" s="161"/>
      <c r="AC39" s="132"/>
      <c r="AD39" s="132"/>
      <c r="AE39" s="132"/>
      <c r="AF39" s="132"/>
      <c r="AG39" s="132"/>
      <c r="AH39" s="132"/>
      <c r="AI39" s="186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</row>
    <row r="40" spans="1:53" s="11" customFormat="1" ht="12" customHeight="1">
      <c r="A40" s="223">
        <v>31</v>
      </c>
      <c r="B40" s="133" t="s">
        <v>149</v>
      </c>
      <c r="C40" s="134" t="s">
        <v>157</v>
      </c>
      <c r="D40" s="135"/>
      <c r="E40" s="136"/>
      <c r="F40" s="136"/>
      <c r="G40" s="137"/>
      <c r="H40" s="137"/>
      <c r="I40" s="137"/>
      <c r="J40" s="138"/>
      <c r="K40" s="142"/>
      <c r="L40" s="142"/>
      <c r="M40" s="15"/>
      <c r="N40" s="71"/>
      <c r="O40" s="145"/>
      <c r="P40" s="144" t="s">
        <v>169</v>
      </c>
      <c r="Q40" s="182"/>
      <c r="R40" s="132"/>
      <c r="S40" s="132"/>
      <c r="T40" s="132"/>
      <c r="U40" s="132"/>
      <c r="V40" s="132"/>
      <c r="W40" s="132"/>
      <c r="X40" s="132"/>
      <c r="Y40" s="161"/>
      <c r="Z40" s="161"/>
      <c r="AA40" s="161"/>
      <c r="AB40" s="161"/>
      <c r="AC40" s="132"/>
      <c r="AD40" s="132"/>
      <c r="AE40" s="132"/>
      <c r="AF40" s="132"/>
      <c r="AG40" s="132"/>
      <c r="AH40" s="132"/>
      <c r="AI40" s="186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</row>
    <row r="41" spans="1:53" s="11" customFormat="1" ht="12" customHeight="1">
      <c r="A41" s="223">
        <v>32</v>
      </c>
      <c r="B41" s="133" t="s">
        <v>158</v>
      </c>
      <c r="C41" s="134" t="s">
        <v>159</v>
      </c>
      <c r="D41" s="135"/>
      <c r="E41" s="136"/>
      <c r="F41" s="136"/>
      <c r="G41" s="137"/>
      <c r="H41" s="137"/>
      <c r="I41" s="137"/>
      <c r="J41" s="138"/>
      <c r="K41" s="142"/>
      <c r="L41" s="142"/>
      <c r="M41" s="15"/>
      <c r="N41" s="71"/>
      <c r="O41" s="145"/>
      <c r="P41" s="144" t="s">
        <v>170</v>
      </c>
      <c r="Q41" s="182"/>
      <c r="R41" s="132"/>
      <c r="S41" s="132"/>
      <c r="T41" s="132"/>
      <c r="U41" s="132"/>
      <c r="V41" s="132"/>
      <c r="W41" s="132"/>
      <c r="X41" s="161"/>
      <c r="Y41" s="161"/>
      <c r="Z41" s="161"/>
      <c r="AA41" s="161"/>
      <c r="AB41" s="161"/>
      <c r="AC41" s="132"/>
      <c r="AD41" s="132"/>
      <c r="AE41" s="132"/>
      <c r="AF41" s="132"/>
      <c r="AG41" s="132"/>
      <c r="AH41" s="132"/>
      <c r="AI41" s="186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</row>
    <row r="42" spans="1:53" s="11" customFormat="1" ht="12" customHeight="1">
      <c r="A42" s="223">
        <v>33</v>
      </c>
      <c r="B42" s="133" t="s">
        <v>150</v>
      </c>
      <c r="C42" s="139" t="s">
        <v>153</v>
      </c>
      <c r="D42" s="135"/>
      <c r="E42" s="136"/>
      <c r="F42" s="136"/>
      <c r="G42" s="137"/>
      <c r="H42" s="137"/>
      <c r="I42" s="137"/>
      <c r="J42" s="140"/>
      <c r="K42" s="142"/>
      <c r="L42" s="142"/>
      <c r="M42" s="15"/>
      <c r="N42" s="71"/>
      <c r="O42" s="145"/>
      <c r="P42" s="144" t="s">
        <v>172</v>
      </c>
      <c r="Q42" s="182"/>
      <c r="R42" s="132"/>
      <c r="S42" s="132"/>
      <c r="T42" s="132"/>
      <c r="U42" s="132"/>
      <c r="V42" s="132"/>
      <c r="W42" s="132"/>
      <c r="X42" s="132"/>
      <c r="Y42" s="161"/>
      <c r="Z42" s="161"/>
      <c r="AA42" s="161"/>
      <c r="AB42" s="161"/>
      <c r="AC42" s="132"/>
      <c r="AD42" s="132"/>
      <c r="AE42" s="132"/>
      <c r="AF42" s="132"/>
      <c r="AG42" s="132"/>
      <c r="AH42" s="132"/>
      <c r="AI42" s="186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</row>
    <row r="43" spans="1:53" ht="15.75" customHeight="1">
      <c r="A43" s="223">
        <v>34</v>
      </c>
      <c r="B43" s="8" t="s">
        <v>26</v>
      </c>
      <c r="C43" s="98" t="s">
        <v>81</v>
      </c>
      <c r="D43" s="88"/>
      <c r="E43" s="49"/>
      <c r="F43" s="49"/>
      <c r="G43" s="88">
        <v>236146.98</v>
      </c>
      <c r="H43" s="10"/>
      <c r="I43" s="10"/>
      <c r="J43" s="14"/>
      <c r="K43" s="14"/>
      <c r="L43" s="14"/>
      <c r="M43" s="15" t="s">
        <v>16</v>
      </c>
      <c r="N43" s="71">
        <f>N19</f>
        <v>1789.2</v>
      </c>
      <c r="O43" s="145">
        <f>L43/N43</f>
        <v>0</v>
      </c>
      <c r="P43" s="144" t="s">
        <v>173</v>
      </c>
      <c r="Q43" s="18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61"/>
      <c r="AG43" s="132"/>
      <c r="AH43" s="132"/>
      <c r="AI43" s="186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</row>
    <row r="44" spans="1:53" ht="15.75" customHeight="1">
      <c r="A44" s="223">
        <v>35</v>
      </c>
      <c r="B44" s="8" t="s">
        <v>27</v>
      </c>
      <c r="C44" s="98" t="s">
        <v>102</v>
      </c>
      <c r="D44" s="88">
        <v>436736.6</v>
      </c>
      <c r="E44" s="49"/>
      <c r="F44" s="49"/>
      <c r="G44" s="10">
        <v>18441.97</v>
      </c>
      <c r="H44" s="10"/>
      <c r="I44" s="10"/>
      <c r="J44" s="14"/>
      <c r="K44" s="14"/>
      <c r="L44" s="14"/>
      <c r="M44" s="15" t="s">
        <v>16</v>
      </c>
      <c r="N44" s="71">
        <f>N19</f>
        <v>1789.2</v>
      </c>
      <c r="O44" s="145">
        <f>L44/N44</f>
        <v>0</v>
      </c>
      <c r="P44" s="144" t="s">
        <v>174</v>
      </c>
      <c r="Q44" s="18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61"/>
      <c r="AD44" s="161"/>
      <c r="AE44" s="161"/>
      <c r="AF44" s="161"/>
      <c r="AG44" s="161"/>
      <c r="AH44" s="161"/>
      <c r="AI44" s="186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</row>
    <row r="45" spans="1:53" ht="15.75" customHeight="1">
      <c r="A45" s="223">
        <v>36</v>
      </c>
      <c r="B45" s="8" t="s">
        <v>28</v>
      </c>
      <c r="C45" s="9" t="s">
        <v>33</v>
      </c>
      <c r="D45" s="10"/>
      <c r="E45" s="49">
        <v>397726.48</v>
      </c>
      <c r="F45" s="49"/>
      <c r="G45" s="10">
        <v>206465.13</v>
      </c>
      <c r="H45" s="10"/>
      <c r="I45" s="10"/>
      <c r="J45" s="14"/>
      <c r="K45" s="14"/>
      <c r="L45" s="14"/>
      <c r="M45" s="15" t="s">
        <v>16</v>
      </c>
      <c r="N45" s="71">
        <f>N19</f>
        <v>1789.2</v>
      </c>
      <c r="O45" s="145">
        <f>L45/N45</f>
        <v>0</v>
      </c>
      <c r="P45" s="144" t="s">
        <v>175</v>
      </c>
      <c r="Q45" s="182"/>
      <c r="R45" s="132"/>
      <c r="S45" s="132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6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</row>
    <row r="46" spans="1:53" ht="14.25">
      <c r="A46" s="223">
        <v>37</v>
      </c>
      <c r="B46" s="8" t="s">
        <v>29</v>
      </c>
      <c r="C46" s="100" t="s">
        <v>34</v>
      </c>
      <c r="D46" s="99"/>
      <c r="E46" s="99"/>
      <c r="F46" s="99">
        <v>500145.96</v>
      </c>
      <c r="G46" s="99">
        <v>21495.83</v>
      </c>
      <c r="H46" s="10"/>
      <c r="I46" s="10"/>
      <c r="J46" s="14"/>
      <c r="K46" s="14"/>
      <c r="L46" s="14"/>
      <c r="M46" s="15" t="s">
        <v>16</v>
      </c>
      <c r="N46" s="71">
        <f>N19</f>
        <v>1789.2</v>
      </c>
      <c r="O46" s="145">
        <f>L46/N46</f>
        <v>0</v>
      </c>
      <c r="P46" s="144" t="s">
        <v>175</v>
      </c>
      <c r="Q46" s="182"/>
      <c r="R46" s="132"/>
      <c r="S46" s="132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6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</row>
    <row r="47" spans="1:53" ht="17.25" customHeight="1">
      <c r="A47" s="223">
        <v>38</v>
      </c>
      <c r="B47" s="8" t="s">
        <v>30</v>
      </c>
      <c r="C47" s="100" t="s">
        <v>82</v>
      </c>
      <c r="D47" s="101"/>
      <c r="E47" s="101"/>
      <c r="F47" s="99">
        <v>86987.17</v>
      </c>
      <c r="G47" s="99">
        <v>144450</v>
      </c>
      <c r="H47" s="10"/>
      <c r="I47" s="10"/>
      <c r="J47" s="14"/>
      <c r="K47" s="14"/>
      <c r="L47" s="14"/>
      <c r="M47" s="15" t="s">
        <v>16</v>
      </c>
      <c r="N47" s="71">
        <f>N19</f>
        <v>1789.2</v>
      </c>
      <c r="O47" s="145">
        <f>L47/N47</f>
        <v>0</v>
      </c>
      <c r="P47" s="144" t="s">
        <v>175</v>
      </c>
      <c r="Q47" s="182"/>
      <c r="R47" s="132"/>
      <c r="S47" s="132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6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</row>
    <row r="48" spans="1:53" s="131" customFormat="1" ht="16.5" customHeight="1">
      <c r="A48" s="223">
        <v>39</v>
      </c>
      <c r="B48" s="117" t="s">
        <v>86</v>
      </c>
      <c r="C48" s="121" t="s">
        <v>74</v>
      </c>
      <c r="D48" s="130"/>
      <c r="E48" s="130"/>
      <c r="F48" s="123">
        <f>16292.13+1911.17</f>
        <v>18203.3</v>
      </c>
      <c r="G48" s="123">
        <v>58450.91</v>
      </c>
      <c r="H48" s="123">
        <v>0</v>
      </c>
      <c r="I48" s="124"/>
      <c r="J48" s="116"/>
      <c r="K48" s="116"/>
      <c r="L48" s="116"/>
      <c r="M48" s="117" t="s">
        <v>16</v>
      </c>
      <c r="N48" s="116">
        <f>N19</f>
        <v>1789.2</v>
      </c>
      <c r="O48" s="146">
        <f aca="true" t="shared" si="1" ref="O48:O57">L48/N48</f>
        <v>0</v>
      </c>
      <c r="P48" s="144" t="s">
        <v>174</v>
      </c>
      <c r="Q48" s="184"/>
      <c r="R48" s="176"/>
      <c r="S48" s="176"/>
      <c r="T48" s="176"/>
      <c r="U48" s="176"/>
      <c r="V48" s="132"/>
      <c r="W48" s="132"/>
      <c r="X48" s="132"/>
      <c r="Y48" s="132"/>
      <c r="Z48" s="132"/>
      <c r="AA48" s="132"/>
      <c r="AB48" s="270"/>
      <c r="AC48" s="270"/>
      <c r="AD48" s="270"/>
      <c r="AE48" s="270"/>
      <c r="AF48" s="270"/>
      <c r="AG48" s="270"/>
      <c r="AH48" s="270"/>
      <c r="AI48" s="186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s="131" customFormat="1" ht="17.25" customHeight="1">
      <c r="A49" s="249">
        <v>40</v>
      </c>
      <c r="B49" s="117" t="s">
        <v>31</v>
      </c>
      <c r="C49" s="121" t="s">
        <v>75</v>
      </c>
      <c r="D49" s="130"/>
      <c r="E49" s="130"/>
      <c r="F49" s="123">
        <f>6063.46+1187.73+1911.17</f>
        <v>9162.36</v>
      </c>
      <c r="G49" s="123">
        <f>41950.08+33374.84</f>
        <v>75324.92</v>
      </c>
      <c r="H49" s="123">
        <v>0</v>
      </c>
      <c r="I49" s="124"/>
      <c r="J49" s="116"/>
      <c r="K49" s="116"/>
      <c r="L49" s="116"/>
      <c r="M49" s="117" t="s">
        <v>16</v>
      </c>
      <c r="N49" s="116">
        <f>N20</f>
        <v>1789.2</v>
      </c>
      <c r="O49" s="146">
        <f>L49/N49</f>
        <v>0</v>
      </c>
      <c r="P49" s="144" t="s">
        <v>174</v>
      </c>
      <c r="Q49" s="18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270"/>
      <c r="AC49" s="270"/>
      <c r="AD49" s="270"/>
      <c r="AE49" s="270"/>
      <c r="AF49" s="270"/>
      <c r="AG49" s="270"/>
      <c r="AH49" s="270"/>
      <c r="AI49" s="186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</row>
    <row r="50" spans="1:53" s="131" customFormat="1" ht="23.25" customHeight="1">
      <c r="A50" s="249">
        <v>41</v>
      </c>
      <c r="B50" s="117" t="s">
        <v>87</v>
      </c>
      <c r="C50" s="121" t="s">
        <v>104</v>
      </c>
      <c r="D50" s="130"/>
      <c r="E50" s="130"/>
      <c r="F50" s="123">
        <f>106415.1+15545.76</f>
        <v>121960.86</v>
      </c>
      <c r="G50" s="123">
        <f>25865.97+258908.62+9690.63+40202.81+17470.1</f>
        <v>352138.12999999995</v>
      </c>
      <c r="H50" s="123">
        <v>0</v>
      </c>
      <c r="I50" s="124"/>
      <c r="J50" s="116"/>
      <c r="K50" s="116"/>
      <c r="L50" s="116"/>
      <c r="M50" s="117" t="s">
        <v>16</v>
      </c>
      <c r="N50" s="116">
        <f>N43</f>
        <v>1789.2</v>
      </c>
      <c r="O50" s="146">
        <f>L50/N50</f>
        <v>0</v>
      </c>
      <c r="P50" s="144" t="s">
        <v>174</v>
      </c>
      <c r="Q50" s="184"/>
      <c r="R50" s="176"/>
      <c r="S50" s="176"/>
      <c r="T50" s="176"/>
      <c r="U50" s="176"/>
      <c r="V50" s="132"/>
      <c r="W50" s="132"/>
      <c r="X50" s="132"/>
      <c r="Y50" s="132"/>
      <c r="Z50" s="132"/>
      <c r="AA50" s="132"/>
      <c r="AB50" s="270"/>
      <c r="AC50" s="270"/>
      <c r="AD50" s="270"/>
      <c r="AE50" s="270"/>
      <c r="AF50" s="270"/>
      <c r="AG50" s="270"/>
      <c r="AH50" s="270"/>
      <c r="AI50" s="186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</row>
    <row r="51" spans="1:53" s="131" customFormat="1" ht="17.25" customHeight="1">
      <c r="A51" s="249">
        <v>42</v>
      </c>
      <c r="B51" s="117" t="s">
        <v>88</v>
      </c>
      <c r="C51" s="121" t="s">
        <v>76</v>
      </c>
      <c r="D51" s="130"/>
      <c r="E51" s="130"/>
      <c r="F51" s="123">
        <f>38722.13+6490+1911.17</f>
        <v>47123.299999999996</v>
      </c>
      <c r="G51" s="123">
        <v>52530.24</v>
      </c>
      <c r="H51" s="123">
        <v>0</v>
      </c>
      <c r="I51" s="124"/>
      <c r="J51" s="116"/>
      <c r="K51" s="116"/>
      <c r="L51" s="116"/>
      <c r="M51" s="117" t="s">
        <v>16</v>
      </c>
      <c r="N51" s="116">
        <f>N44</f>
        <v>1789.2</v>
      </c>
      <c r="O51" s="146">
        <f>L51/N51</f>
        <v>0</v>
      </c>
      <c r="P51" s="144" t="s">
        <v>174</v>
      </c>
      <c r="Q51" s="18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270"/>
      <c r="AC51" s="270"/>
      <c r="AD51" s="270"/>
      <c r="AE51" s="270"/>
      <c r="AF51" s="270"/>
      <c r="AG51" s="270"/>
      <c r="AH51" s="270"/>
      <c r="AI51" s="186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</row>
    <row r="52" spans="1:53" s="131" customFormat="1" ht="17.25" customHeight="1">
      <c r="A52" s="249">
        <v>43</v>
      </c>
      <c r="B52" s="117" t="s">
        <v>89</v>
      </c>
      <c r="C52" s="121" t="s">
        <v>77</v>
      </c>
      <c r="D52" s="130"/>
      <c r="E52" s="130"/>
      <c r="F52" s="123">
        <f>10788.98+3623.19+1911.17</f>
        <v>16323.34</v>
      </c>
      <c r="G52" s="123">
        <v>59389.28</v>
      </c>
      <c r="H52" s="123">
        <v>0</v>
      </c>
      <c r="I52" s="124"/>
      <c r="J52" s="116"/>
      <c r="K52" s="116"/>
      <c r="L52" s="116"/>
      <c r="M52" s="117" t="s">
        <v>16</v>
      </c>
      <c r="N52" s="116">
        <f>N19</f>
        <v>1789.2</v>
      </c>
      <c r="O52" s="146">
        <f t="shared" si="1"/>
        <v>0</v>
      </c>
      <c r="P52" s="144" t="s">
        <v>174</v>
      </c>
      <c r="Q52" s="18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270"/>
      <c r="AC52" s="270"/>
      <c r="AD52" s="270"/>
      <c r="AE52" s="270"/>
      <c r="AF52" s="270"/>
      <c r="AG52" s="270"/>
      <c r="AH52" s="270"/>
      <c r="AI52" s="186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</row>
    <row r="53" spans="1:53" s="131" customFormat="1" ht="17.25" customHeight="1">
      <c r="A53" s="249">
        <v>44</v>
      </c>
      <c r="B53" s="117" t="s">
        <v>90</v>
      </c>
      <c r="C53" s="121" t="s">
        <v>78</v>
      </c>
      <c r="D53" s="130"/>
      <c r="E53" s="130"/>
      <c r="F53" s="123">
        <f>21262.05+6226.29+1911.17</f>
        <v>29399.510000000002</v>
      </c>
      <c r="G53" s="123">
        <f>83015.74+58321.95+7118.67+741.78</f>
        <v>149198.14</v>
      </c>
      <c r="H53" s="123">
        <v>0</v>
      </c>
      <c r="I53" s="124"/>
      <c r="J53" s="116"/>
      <c r="K53" s="116"/>
      <c r="L53" s="116"/>
      <c r="M53" s="117" t="s">
        <v>16</v>
      </c>
      <c r="N53" s="116">
        <f>N19</f>
        <v>1789.2</v>
      </c>
      <c r="O53" s="146">
        <f t="shared" si="1"/>
        <v>0</v>
      </c>
      <c r="P53" s="144" t="s">
        <v>174</v>
      </c>
      <c r="Q53" s="18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270"/>
      <c r="AC53" s="270"/>
      <c r="AD53" s="270"/>
      <c r="AE53" s="270"/>
      <c r="AF53" s="270"/>
      <c r="AG53" s="270"/>
      <c r="AH53" s="270"/>
      <c r="AI53" s="186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</row>
    <row r="54" spans="1:53" s="131" customFormat="1" ht="17.25" customHeight="1">
      <c r="A54" s="249">
        <v>45</v>
      </c>
      <c r="B54" s="204" t="s">
        <v>107</v>
      </c>
      <c r="C54" s="205" t="s">
        <v>79</v>
      </c>
      <c r="D54" s="206"/>
      <c r="E54" s="206"/>
      <c r="F54" s="207">
        <f>40144.74+17307.87+1911.17</f>
        <v>59363.78</v>
      </c>
      <c r="G54" s="207">
        <v>88633.83</v>
      </c>
      <c r="H54" s="207">
        <v>0</v>
      </c>
      <c r="I54" s="208"/>
      <c r="J54" s="209"/>
      <c r="K54" s="209"/>
      <c r="L54" s="209"/>
      <c r="M54" s="204" t="s">
        <v>16</v>
      </c>
      <c r="N54" s="209">
        <f>N19</f>
        <v>1789.2</v>
      </c>
      <c r="O54" s="210">
        <f t="shared" si="1"/>
        <v>0</v>
      </c>
      <c r="P54" s="158" t="s">
        <v>174</v>
      </c>
      <c r="Q54" s="190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271"/>
      <c r="AC54" s="271"/>
      <c r="AD54" s="271"/>
      <c r="AE54" s="271"/>
      <c r="AF54" s="271"/>
      <c r="AG54" s="271"/>
      <c r="AH54" s="271"/>
      <c r="AI54" s="191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</row>
    <row r="55" spans="1:53" s="220" customFormat="1" ht="15" customHeight="1">
      <c r="A55" s="250"/>
      <c r="B55" s="211"/>
      <c r="C55" s="212"/>
      <c r="D55" s="213"/>
      <c r="E55" s="213"/>
      <c r="F55" s="214"/>
      <c r="G55" s="214"/>
      <c r="H55" s="214"/>
      <c r="I55" s="215"/>
      <c r="J55" s="216"/>
      <c r="K55" s="216"/>
      <c r="L55" s="216"/>
      <c r="M55" s="217"/>
      <c r="N55" s="216"/>
      <c r="O55" s="218">
        <v>2</v>
      </c>
      <c r="P55" s="219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</row>
    <row r="56" spans="1:53" s="18" customFormat="1" ht="21.75" customHeight="1">
      <c r="A56" s="248">
        <v>46</v>
      </c>
      <c r="B56" s="23" t="s">
        <v>47</v>
      </c>
      <c r="C56" s="24" t="s">
        <v>80</v>
      </c>
      <c r="D56" s="25" t="e">
        <f>SUM(D57:D75)</f>
        <v>#REF!</v>
      </c>
      <c r="E56" s="51">
        <f>SUM(E57:E75)</f>
        <v>208717.07</v>
      </c>
      <c r="F56" s="51">
        <f>SUM(F57:F75)</f>
        <v>635368.83</v>
      </c>
      <c r="G56" s="25">
        <f>SUM(G57:G75)</f>
        <v>668671.85</v>
      </c>
      <c r="H56" s="25">
        <f>SUM(H57:H75)</f>
        <v>0</v>
      </c>
      <c r="I56" s="25"/>
      <c r="J56" s="25"/>
      <c r="K56" s="25"/>
      <c r="L56" s="25"/>
      <c r="M56" s="23" t="s">
        <v>16</v>
      </c>
      <c r="N56" s="77">
        <v>1117.8</v>
      </c>
      <c r="O56" s="150">
        <f t="shared" si="1"/>
        <v>0</v>
      </c>
      <c r="P56" s="221" t="s">
        <v>176</v>
      </c>
      <c r="Q56" s="192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</row>
    <row r="57" spans="1:53" ht="19.5" customHeight="1">
      <c r="A57" s="223">
        <v>47</v>
      </c>
      <c r="B57" s="8" t="s">
        <v>35</v>
      </c>
      <c r="C57" s="100" t="s">
        <v>32</v>
      </c>
      <c r="D57" s="88">
        <v>2362678.93</v>
      </c>
      <c r="E57" s="49"/>
      <c r="F57" s="49"/>
      <c r="G57" s="10"/>
      <c r="H57" s="10"/>
      <c r="I57" s="10"/>
      <c r="J57" s="14"/>
      <c r="K57" s="14"/>
      <c r="L57" s="14"/>
      <c r="M57" s="15" t="s">
        <v>16</v>
      </c>
      <c r="N57" s="71">
        <f>N56</f>
        <v>1117.8</v>
      </c>
      <c r="O57" s="145">
        <f t="shared" si="1"/>
        <v>0</v>
      </c>
      <c r="P57" s="144"/>
      <c r="Q57" s="184"/>
      <c r="R57" s="176"/>
      <c r="S57" s="176"/>
      <c r="T57" s="176"/>
      <c r="U57" s="176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86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</row>
    <row r="58" spans="1:53" s="162" customFormat="1" ht="12" customHeight="1">
      <c r="A58" s="223">
        <v>48</v>
      </c>
      <c r="B58" s="235" t="s">
        <v>177</v>
      </c>
      <c r="C58" s="228" t="s">
        <v>178</v>
      </c>
      <c r="D58" s="135"/>
      <c r="E58" s="136"/>
      <c r="F58" s="136"/>
      <c r="G58" s="137"/>
      <c r="H58" s="137"/>
      <c r="I58" s="137"/>
      <c r="J58" s="142"/>
      <c r="K58" s="142"/>
      <c r="L58" s="142"/>
      <c r="M58" s="224"/>
      <c r="N58" s="225"/>
      <c r="O58" s="226"/>
      <c r="P58" s="144" t="s">
        <v>184</v>
      </c>
      <c r="Q58" s="166"/>
      <c r="R58" s="163"/>
      <c r="S58" s="163"/>
      <c r="T58" s="163"/>
      <c r="U58" s="163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227"/>
      <c r="AJ58" s="165"/>
      <c r="AK58" s="165"/>
      <c r="AL58" s="165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</row>
    <row r="59" spans="1:53" s="162" customFormat="1" ht="24" customHeight="1">
      <c r="A59" s="223">
        <v>49</v>
      </c>
      <c r="B59" s="236" t="s">
        <v>179</v>
      </c>
      <c r="C59" s="228" t="s">
        <v>181</v>
      </c>
      <c r="D59" s="222" t="s">
        <v>180</v>
      </c>
      <c r="E59" s="136"/>
      <c r="F59" s="136"/>
      <c r="G59" s="137"/>
      <c r="H59" s="137"/>
      <c r="I59" s="137"/>
      <c r="J59" s="142"/>
      <c r="K59" s="142"/>
      <c r="L59" s="142"/>
      <c r="M59" s="224"/>
      <c r="N59" s="225"/>
      <c r="O59" s="226"/>
      <c r="P59" s="268" t="s">
        <v>211</v>
      </c>
      <c r="Q59" s="166"/>
      <c r="R59" s="163"/>
      <c r="S59" s="163"/>
      <c r="T59" s="163"/>
      <c r="U59" s="163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5"/>
      <c r="AH59" s="165"/>
      <c r="AI59" s="227"/>
      <c r="AJ59" s="164"/>
      <c r="AK59" s="164"/>
      <c r="AL59" s="165"/>
      <c r="AM59" s="165"/>
      <c r="AN59" s="165"/>
      <c r="AO59" s="165"/>
      <c r="AP59" s="165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</row>
    <row r="60" spans="1:53" s="162" customFormat="1" ht="12" customHeight="1">
      <c r="A60" s="223">
        <v>50</v>
      </c>
      <c r="B60" s="236" t="s">
        <v>182</v>
      </c>
      <c r="C60" s="228" t="s">
        <v>183</v>
      </c>
      <c r="D60" s="135"/>
      <c r="E60" s="136"/>
      <c r="F60" s="136"/>
      <c r="G60" s="137"/>
      <c r="H60" s="137"/>
      <c r="I60" s="137"/>
      <c r="J60" s="142"/>
      <c r="K60" s="142"/>
      <c r="L60" s="142"/>
      <c r="M60" s="224"/>
      <c r="N60" s="225"/>
      <c r="O60" s="226"/>
      <c r="P60" s="144" t="s">
        <v>192</v>
      </c>
      <c r="Q60" s="166"/>
      <c r="R60" s="163"/>
      <c r="S60" s="163"/>
      <c r="T60" s="163"/>
      <c r="U60" s="163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227"/>
      <c r="AJ60" s="164"/>
      <c r="AK60" s="164"/>
      <c r="AL60" s="164"/>
      <c r="AM60" s="164"/>
      <c r="AN60" s="164"/>
      <c r="AO60" s="164"/>
      <c r="AP60" s="164"/>
      <c r="AQ60" s="165"/>
      <c r="AR60" s="165"/>
      <c r="AS60" s="165"/>
      <c r="AT60" s="165"/>
      <c r="AU60" s="165"/>
      <c r="AV60" s="165"/>
      <c r="AW60" s="165"/>
      <c r="AX60" s="165"/>
      <c r="AY60" s="165"/>
      <c r="AZ60" s="164"/>
      <c r="BA60" s="164"/>
    </row>
    <row r="61" spans="1:53" s="233" customFormat="1" ht="12" customHeight="1">
      <c r="A61" s="230">
        <v>51</v>
      </c>
      <c r="B61" s="236" t="s">
        <v>185</v>
      </c>
      <c r="C61" s="228" t="s">
        <v>186</v>
      </c>
      <c r="D61" s="231"/>
      <c r="E61" s="232"/>
      <c r="F61" s="232"/>
      <c r="G61" s="141"/>
      <c r="H61" s="141"/>
      <c r="I61" s="141"/>
      <c r="J61" s="142"/>
      <c r="K61" s="142"/>
      <c r="L61" s="142"/>
      <c r="M61" s="224"/>
      <c r="N61" s="225"/>
      <c r="O61" s="226"/>
      <c r="P61" s="144" t="s">
        <v>193</v>
      </c>
      <c r="Q61" s="166"/>
      <c r="R61" s="163"/>
      <c r="S61" s="163"/>
      <c r="T61" s="163"/>
      <c r="U61" s="163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5"/>
      <c r="AV61" s="165"/>
      <c r="AW61" s="165"/>
      <c r="AX61" s="165"/>
      <c r="AY61" s="165"/>
      <c r="AZ61" s="164"/>
      <c r="BA61" s="164"/>
    </row>
    <row r="62" spans="1:53" s="233" customFormat="1" ht="12" customHeight="1">
      <c r="A62" s="230">
        <v>52</v>
      </c>
      <c r="B62" s="235" t="s">
        <v>187</v>
      </c>
      <c r="C62" s="228" t="s">
        <v>152</v>
      </c>
      <c r="D62" s="234">
        <v>26774.57</v>
      </c>
      <c r="E62" s="232"/>
      <c r="F62" s="232"/>
      <c r="G62" s="141"/>
      <c r="H62" s="141"/>
      <c r="I62" s="141"/>
      <c r="J62" s="142"/>
      <c r="K62" s="142"/>
      <c r="L62" s="142"/>
      <c r="M62" s="224"/>
      <c r="N62" s="225"/>
      <c r="O62" s="226"/>
      <c r="P62" s="144" t="s">
        <v>193</v>
      </c>
      <c r="Q62" s="166"/>
      <c r="R62" s="163"/>
      <c r="S62" s="163"/>
      <c r="T62" s="163"/>
      <c r="U62" s="163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5"/>
      <c r="AV62" s="165"/>
      <c r="AW62" s="165"/>
      <c r="AX62" s="165"/>
      <c r="AY62" s="165"/>
      <c r="AZ62" s="164"/>
      <c r="BA62" s="164"/>
    </row>
    <row r="63" spans="1:53" s="233" customFormat="1" ht="12" customHeight="1">
      <c r="A63" s="230">
        <v>53</v>
      </c>
      <c r="B63" s="235" t="s">
        <v>188</v>
      </c>
      <c r="C63" s="228" t="s">
        <v>189</v>
      </c>
      <c r="D63" s="234">
        <v>332190.43</v>
      </c>
      <c r="E63" s="232"/>
      <c r="F63" s="232"/>
      <c r="G63" s="141"/>
      <c r="H63" s="141"/>
      <c r="I63" s="141"/>
      <c r="J63" s="142"/>
      <c r="K63" s="142"/>
      <c r="L63" s="142"/>
      <c r="M63" s="224"/>
      <c r="N63" s="225"/>
      <c r="O63" s="226"/>
      <c r="P63" s="144" t="s">
        <v>194</v>
      </c>
      <c r="Q63" s="166"/>
      <c r="R63" s="163"/>
      <c r="S63" s="163"/>
      <c r="T63" s="163"/>
      <c r="U63" s="163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5"/>
      <c r="AP63" s="165"/>
      <c r="AQ63" s="165"/>
      <c r="AR63" s="165"/>
      <c r="AS63" s="165"/>
      <c r="AT63" s="165"/>
      <c r="AU63" s="165"/>
      <c r="AV63" s="164"/>
      <c r="AW63" s="164"/>
      <c r="AX63" s="164"/>
      <c r="AY63" s="164"/>
      <c r="AZ63" s="164"/>
      <c r="BA63" s="164"/>
    </row>
    <row r="64" spans="1:53" s="233" customFormat="1" ht="12" customHeight="1">
      <c r="A64" s="230">
        <v>54</v>
      </c>
      <c r="B64" s="235" t="s">
        <v>190</v>
      </c>
      <c r="C64" s="228" t="s">
        <v>191</v>
      </c>
      <c r="D64" s="234" t="e">
        <f>#REF!+#REF!</f>
        <v>#REF!</v>
      </c>
      <c r="E64" s="232"/>
      <c r="F64" s="232"/>
      <c r="G64" s="141"/>
      <c r="H64" s="141"/>
      <c r="I64" s="141"/>
      <c r="J64" s="142"/>
      <c r="K64" s="142"/>
      <c r="L64" s="142"/>
      <c r="M64" s="224"/>
      <c r="N64" s="225"/>
      <c r="O64" s="226"/>
      <c r="P64" s="144" t="s">
        <v>195</v>
      </c>
      <c r="Q64" s="166"/>
      <c r="R64" s="163"/>
      <c r="S64" s="163"/>
      <c r="T64" s="163"/>
      <c r="U64" s="163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5"/>
      <c r="AT64" s="165"/>
      <c r="AU64" s="165"/>
      <c r="AV64" s="165"/>
      <c r="AW64" s="165"/>
      <c r="AX64" s="164"/>
      <c r="AY64" s="164"/>
      <c r="AZ64" s="164"/>
      <c r="BA64" s="164"/>
    </row>
    <row r="65" spans="1:53" ht="16.5" customHeight="1">
      <c r="A65" s="223">
        <v>55</v>
      </c>
      <c r="B65" s="8" t="s">
        <v>106</v>
      </c>
      <c r="C65" s="100" t="s">
        <v>102</v>
      </c>
      <c r="D65" s="88">
        <v>256574.25</v>
      </c>
      <c r="E65" s="49"/>
      <c r="F65" s="49"/>
      <c r="G65" s="10">
        <v>8789.29</v>
      </c>
      <c r="H65" s="10"/>
      <c r="I65" s="10"/>
      <c r="J65" s="14"/>
      <c r="K65" s="14"/>
      <c r="L65" s="14"/>
      <c r="M65" s="15" t="s">
        <v>16</v>
      </c>
      <c r="N65" s="71">
        <f>N56</f>
        <v>1117.8</v>
      </c>
      <c r="O65" s="145">
        <f aca="true" t="shared" si="2" ref="O65:O87">L65/N65</f>
        <v>0</v>
      </c>
      <c r="P65" s="144" t="s">
        <v>196</v>
      </c>
      <c r="Q65" s="18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86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61"/>
      <c r="AX65" s="161"/>
      <c r="AY65" s="161"/>
      <c r="AZ65" s="161"/>
      <c r="BA65" s="161"/>
    </row>
    <row r="66" spans="1:53" ht="19.5" customHeight="1">
      <c r="A66" s="223">
        <v>56</v>
      </c>
      <c r="B66" s="8" t="s">
        <v>36</v>
      </c>
      <c r="C66" s="9" t="s">
        <v>33</v>
      </c>
      <c r="D66" s="10"/>
      <c r="E66" s="49">
        <v>208717.07</v>
      </c>
      <c r="F66" s="49"/>
      <c r="G66" s="10">
        <v>116777.93</v>
      </c>
      <c r="H66" s="10"/>
      <c r="I66" s="10"/>
      <c r="J66" s="14"/>
      <c r="K66" s="14"/>
      <c r="L66" s="14"/>
      <c r="M66" s="15" t="s">
        <v>16</v>
      </c>
      <c r="N66" s="71">
        <f>N56</f>
        <v>1117.8</v>
      </c>
      <c r="O66" s="145">
        <f t="shared" si="2"/>
        <v>0</v>
      </c>
      <c r="P66" s="144" t="s">
        <v>197</v>
      </c>
      <c r="Q66" s="184"/>
      <c r="R66" s="176"/>
      <c r="S66" s="176"/>
      <c r="T66" s="176"/>
      <c r="U66" s="176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86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</row>
    <row r="67" spans="1:53" ht="19.5" customHeight="1">
      <c r="A67" s="223">
        <v>57</v>
      </c>
      <c r="B67" s="8" t="s">
        <v>37</v>
      </c>
      <c r="C67" s="98" t="s">
        <v>34</v>
      </c>
      <c r="D67" s="88"/>
      <c r="E67" s="88"/>
      <c r="F67" s="99">
        <v>405449.82</v>
      </c>
      <c r="G67" s="10"/>
      <c r="H67" s="10"/>
      <c r="I67" s="10"/>
      <c r="J67" s="14"/>
      <c r="K67" s="14"/>
      <c r="L67" s="14"/>
      <c r="M67" s="15" t="s">
        <v>16</v>
      </c>
      <c r="N67" s="71">
        <f>N56</f>
        <v>1117.8</v>
      </c>
      <c r="O67" s="145">
        <f t="shared" si="2"/>
        <v>0</v>
      </c>
      <c r="P67" s="144" t="s">
        <v>208</v>
      </c>
      <c r="Q67" s="18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89"/>
      <c r="AI67" s="186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</row>
    <row r="68" spans="1:53" ht="19.5" customHeight="1">
      <c r="A68" s="223">
        <v>58</v>
      </c>
      <c r="B68" s="8" t="s">
        <v>38</v>
      </c>
      <c r="C68" s="100" t="s">
        <v>82</v>
      </c>
      <c r="D68" s="101"/>
      <c r="E68" s="101"/>
      <c r="F68" s="99">
        <v>51665.78</v>
      </c>
      <c r="G68" s="10"/>
      <c r="H68" s="10"/>
      <c r="I68" s="10"/>
      <c r="J68" s="14"/>
      <c r="K68" s="14"/>
      <c r="L68" s="14"/>
      <c r="M68" s="15" t="s">
        <v>16</v>
      </c>
      <c r="N68" s="71">
        <f>N56</f>
        <v>1117.8</v>
      </c>
      <c r="O68" s="145">
        <f t="shared" si="2"/>
        <v>0</v>
      </c>
      <c r="P68" s="144" t="s">
        <v>197</v>
      </c>
      <c r="Q68" s="18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86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</row>
    <row r="69" spans="1:53" s="120" customFormat="1" ht="16.5" customHeight="1">
      <c r="A69" s="249">
        <v>59</v>
      </c>
      <c r="B69" s="117" t="s">
        <v>39</v>
      </c>
      <c r="C69" s="121" t="s">
        <v>74</v>
      </c>
      <c r="D69" s="122"/>
      <c r="E69" s="122"/>
      <c r="F69" s="123">
        <f>122.1+1911.17</f>
        <v>2033.27</v>
      </c>
      <c r="G69" s="123">
        <v>14406.93</v>
      </c>
      <c r="H69" s="123">
        <v>0</v>
      </c>
      <c r="I69" s="124"/>
      <c r="J69" s="116"/>
      <c r="K69" s="116"/>
      <c r="L69" s="116"/>
      <c r="M69" s="117" t="s">
        <v>16</v>
      </c>
      <c r="N69" s="116">
        <f>N56</f>
        <v>1117.8</v>
      </c>
      <c r="O69" s="146">
        <f t="shared" si="2"/>
        <v>0</v>
      </c>
      <c r="P69" s="144" t="s">
        <v>196</v>
      </c>
      <c r="Q69" s="18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86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270"/>
      <c r="AV69" s="270"/>
      <c r="AW69" s="270"/>
      <c r="AX69" s="270"/>
      <c r="AY69" s="270"/>
      <c r="AZ69" s="270"/>
      <c r="BA69" s="270"/>
    </row>
    <row r="70" spans="1:53" s="120" customFormat="1" ht="18.75" customHeight="1">
      <c r="A70" s="249">
        <v>60</v>
      </c>
      <c r="B70" s="117" t="s">
        <v>91</v>
      </c>
      <c r="C70" s="121" t="s">
        <v>75</v>
      </c>
      <c r="D70" s="122"/>
      <c r="E70" s="122"/>
      <c r="F70" s="123">
        <f>2773.73+607.33+1911.17</f>
        <v>5292.23</v>
      </c>
      <c r="G70" s="123">
        <f>14526.32+11434.33+405.24</f>
        <v>26365.890000000003</v>
      </c>
      <c r="H70" s="123">
        <v>0</v>
      </c>
      <c r="I70" s="124"/>
      <c r="J70" s="116"/>
      <c r="K70" s="116"/>
      <c r="L70" s="116"/>
      <c r="M70" s="117" t="s">
        <v>16</v>
      </c>
      <c r="N70" s="116">
        <f>N57</f>
        <v>1117.8</v>
      </c>
      <c r="O70" s="146">
        <f t="shared" si="2"/>
        <v>0</v>
      </c>
      <c r="P70" s="144" t="s">
        <v>196</v>
      </c>
      <c r="Q70" s="18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86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270"/>
      <c r="AV70" s="270"/>
      <c r="AW70" s="270"/>
      <c r="AX70" s="270"/>
      <c r="AY70" s="270"/>
      <c r="AZ70" s="270"/>
      <c r="BA70" s="270"/>
    </row>
    <row r="71" spans="1:53" s="120" customFormat="1" ht="15.75" customHeight="1">
      <c r="A71" s="249">
        <v>61</v>
      </c>
      <c r="B71" s="117" t="s">
        <v>40</v>
      </c>
      <c r="C71" s="229" t="s">
        <v>207</v>
      </c>
      <c r="D71" s="122"/>
      <c r="E71" s="122"/>
      <c r="F71" s="123">
        <f>46108.5+8604.3</f>
        <v>54712.8</v>
      </c>
      <c r="G71" s="123">
        <f>19275.27+82547.3+68390.16+23111.73+4014.87</f>
        <v>197339.33000000002</v>
      </c>
      <c r="H71" s="123">
        <v>0</v>
      </c>
      <c r="I71" s="124"/>
      <c r="J71" s="116"/>
      <c r="K71" s="116"/>
      <c r="L71" s="116"/>
      <c r="M71" s="117" t="s">
        <v>16</v>
      </c>
      <c r="N71" s="116">
        <f>N65</f>
        <v>1117.8</v>
      </c>
      <c r="O71" s="146">
        <f t="shared" si="2"/>
        <v>0</v>
      </c>
      <c r="P71" s="144" t="s">
        <v>196</v>
      </c>
      <c r="Q71" s="18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86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270"/>
      <c r="AV71" s="270"/>
      <c r="AW71" s="270"/>
      <c r="AX71" s="270"/>
      <c r="AY71" s="270"/>
      <c r="AZ71" s="270"/>
      <c r="BA71" s="270"/>
    </row>
    <row r="72" spans="1:53" s="120" customFormat="1" ht="18.75" customHeight="1">
      <c r="A72" s="249">
        <v>62</v>
      </c>
      <c r="B72" s="117" t="s">
        <v>92</v>
      </c>
      <c r="C72" s="121" t="s">
        <v>76</v>
      </c>
      <c r="D72" s="122"/>
      <c r="E72" s="122"/>
      <c r="F72" s="123">
        <f>20507.76+5512.08+1911.17</f>
        <v>27931.009999999995</v>
      </c>
      <c r="G72" s="123">
        <f>38417.04+45405.57</f>
        <v>83822.61</v>
      </c>
      <c r="H72" s="123">
        <v>0</v>
      </c>
      <c r="I72" s="124"/>
      <c r="J72" s="116"/>
      <c r="K72" s="116"/>
      <c r="L72" s="116"/>
      <c r="M72" s="117" t="s">
        <v>16</v>
      </c>
      <c r="N72" s="116">
        <f>N65</f>
        <v>1117.8</v>
      </c>
      <c r="O72" s="146">
        <f t="shared" si="2"/>
        <v>0</v>
      </c>
      <c r="P72" s="144" t="s">
        <v>196</v>
      </c>
      <c r="Q72" s="18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86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270"/>
      <c r="AV72" s="270"/>
      <c r="AW72" s="270"/>
      <c r="AX72" s="270"/>
      <c r="AY72" s="270"/>
      <c r="AZ72" s="270"/>
      <c r="BA72" s="270"/>
    </row>
    <row r="73" spans="1:53" s="120" customFormat="1" ht="18.75" customHeight="1">
      <c r="A73" s="249">
        <v>63</v>
      </c>
      <c r="B73" s="117" t="s">
        <v>41</v>
      </c>
      <c r="C73" s="121" t="s">
        <v>77</v>
      </c>
      <c r="D73" s="125"/>
      <c r="E73" s="125"/>
      <c r="F73" s="123">
        <f>2758.17+2668.22+1911.17</f>
        <v>7337.5599999999995</v>
      </c>
      <c r="G73" s="123">
        <v>27428.18</v>
      </c>
      <c r="H73" s="123">
        <v>0</v>
      </c>
      <c r="I73" s="124"/>
      <c r="J73" s="116"/>
      <c r="K73" s="116"/>
      <c r="L73" s="116"/>
      <c r="M73" s="117" t="s">
        <v>16</v>
      </c>
      <c r="N73" s="116">
        <f>N66</f>
        <v>1117.8</v>
      </c>
      <c r="O73" s="146">
        <f t="shared" si="2"/>
        <v>0</v>
      </c>
      <c r="P73" s="144" t="s">
        <v>196</v>
      </c>
      <c r="Q73" s="18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86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270"/>
      <c r="AV73" s="270"/>
      <c r="AW73" s="270"/>
      <c r="AX73" s="270"/>
      <c r="AY73" s="270"/>
      <c r="AZ73" s="270"/>
      <c r="BA73" s="270"/>
    </row>
    <row r="74" spans="1:53" s="120" customFormat="1" ht="18.75" customHeight="1">
      <c r="A74" s="249">
        <v>64</v>
      </c>
      <c r="B74" s="117" t="s">
        <v>93</v>
      </c>
      <c r="C74" s="121" t="s">
        <v>78</v>
      </c>
      <c r="D74" s="125"/>
      <c r="E74" s="125"/>
      <c r="F74" s="123">
        <f>12557.9+9711.41+1911.17</f>
        <v>24180.479999999996</v>
      </c>
      <c r="G74" s="123">
        <f>54030.68+59588.95+16521.28</f>
        <v>130140.91</v>
      </c>
      <c r="H74" s="123">
        <v>0</v>
      </c>
      <c r="I74" s="124"/>
      <c r="J74" s="116"/>
      <c r="K74" s="116"/>
      <c r="L74" s="116"/>
      <c r="M74" s="117" t="s">
        <v>16</v>
      </c>
      <c r="N74" s="116">
        <f>N56</f>
        <v>1117.8</v>
      </c>
      <c r="O74" s="146">
        <f t="shared" si="2"/>
        <v>0</v>
      </c>
      <c r="P74" s="144" t="s">
        <v>196</v>
      </c>
      <c r="Q74" s="18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86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270"/>
      <c r="AV74" s="270"/>
      <c r="AW74" s="270"/>
      <c r="AX74" s="270"/>
      <c r="AY74" s="270"/>
      <c r="AZ74" s="270"/>
      <c r="BA74" s="270"/>
    </row>
    <row r="75" spans="1:53" s="120" customFormat="1" ht="18.75" customHeight="1" thickBot="1">
      <c r="A75" s="251">
        <v>65</v>
      </c>
      <c r="B75" s="126" t="s">
        <v>94</v>
      </c>
      <c r="C75" s="121" t="s">
        <v>79</v>
      </c>
      <c r="D75" s="127"/>
      <c r="E75" s="127"/>
      <c r="F75" s="123">
        <f>38260.3+369.24+16225.17+1911.17</f>
        <v>56765.88</v>
      </c>
      <c r="G75" s="123">
        <v>63600.78</v>
      </c>
      <c r="H75" s="123">
        <v>0</v>
      </c>
      <c r="I75" s="128"/>
      <c r="J75" s="129"/>
      <c r="K75" s="129"/>
      <c r="L75" s="129"/>
      <c r="M75" s="126" t="s">
        <v>16</v>
      </c>
      <c r="N75" s="129">
        <f>N56</f>
        <v>1117.8</v>
      </c>
      <c r="O75" s="147">
        <f t="shared" si="2"/>
        <v>0</v>
      </c>
      <c r="P75" s="144" t="s">
        <v>196</v>
      </c>
      <c r="Q75" s="18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86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270"/>
      <c r="AV75" s="270"/>
      <c r="AW75" s="270"/>
      <c r="AX75" s="270"/>
      <c r="AY75" s="270"/>
      <c r="AZ75" s="270"/>
      <c r="BA75" s="270"/>
    </row>
    <row r="76" spans="1:53" s="18" customFormat="1" ht="26.25" customHeight="1" thickBot="1" thickTop="1">
      <c r="A76" s="242">
        <v>66</v>
      </c>
      <c r="B76" s="29">
        <v>5</v>
      </c>
      <c r="C76" s="30" t="s">
        <v>42</v>
      </c>
      <c r="D76" s="31"/>
      <c r="E76" s="52">
        <f>E77+E79+E82+E85+E86+E87</f>
        <v>381981.60000000003</v>
      </c>
      <c r="F76" s="52">
        <f>F77+F79+F82+F85+F86+F87</f>
        <v>155669.84</v>
      </c>
      <c r="G76" s="52">
        <f>G77+G79+G82+G86+G87</f>
        <v>11270.9</v>
      </c>
      <c r="H76" s="31"/>
      <c r="I76" s="31"/>
      <c r="J76" s="31"/>
      <c r="K76" s="31"/>
      <c r="L76" s="31"/>
      <c r="M76" s="29" t="s">
        <v>16</v>
      </c>
      <c r="N76" s="74">
        <f>N9</f>
        <v>2907</v>
      </c>
      <c r="O76" s="148">
        <f t="shared" si="2"/>
        <v>0</v>
      </c>
      <c r="P76" s="224"/>
      <c r="Q76" s="18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86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</row>
    <row r="77" spans="1:53" ht="24.75" customHeight="1" thickTop="1">
      <c r="A77" s="248">
        <v>67</v>
      </c>
      <c r="B77" s="23" t="s">
        <v>43</v>
      </c>
      <c r="C77" s="24" t="s">
        <v>44</v>
      </c>
      <c r="D77" s="25"/>
      <c r="E77" s="51">
        <f>SUM(E78:E78)</f>
        <v>20097.01</v>
      </c>
      <c r="F77" s="51"/>
      <c r="G77" s="25"/>
      <c r="H77" s="25"/>
      <c r="I77" s="25"/>
      <c r="J77" s="25"/>
      <c r="K77" s="25"/>
      <c r="L77" s="25"/>
      <c r="M77" s="26" t="s">
        <v>67</v>
      </c>
      <c r="N77" s="75">
        <f>N78</f>
        <v>97</v>
      </c>
      <c r="O77" s="149">
        <f t="shared" si="2"/>
        <v>0</v>
      </c>
      <c r="P77" s="266"/>
      <c r="Q77" s="18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86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</row>
    <row r="78" spans="1:53" ht="19.5" customHeight="1" thickBot="1">
      <c r="A78" s="223">
        <v>68</v>
      </c>
      <c r="B78" s="8" t="s">
        <v>45</v>
      </c>
      <c r="C78" s="9" t="s">
        <v>68</v>
      </c>
      <c r="D78" s="10"/>
      <c r="E78" s="49">
        <v>20097.01</v>
      </c>
      <c r="F78" s="49"/>
      <c r="G78" s="10"/>
      <c r="H78" s="10"/>
      <c r="I78" s="10"/>
      <c r="J78" s="14"/>
      <c r="K78" s="14"/>
      <c r="L78" s="14"/>
      <c r="M78" s="15" t="s">
        <v>67</v>
      </c>
      <c r="N78" s="71">
        <v>97</v>
      </c>
      <c r="O78" s="145">
        <f t="shared" si="2"/>
        <v>0</v>
      </c>
      <c r="P78" s="266" t="s">
        <v>198</v>
      </c>
      <c r="Q78" s="260"/>
      <c r="R78" s="261"/>
      <c r="S78" s="261"/>
      <c r="T78" s="261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86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</row>
    <row r="79" spans="1:53" ht="24.75" customHeight="1" thickBot="1" thickTop="1">
      <c r="A79" s="248">
        <v>69</v>
      </c>
      <c r="B79" s="23" t="s">
        <v>46</v>
      </c>
      <c r="C79" s="24" t="s">
        <v>69</v>
      </c>
      <c r="D79" s="25"/>
      <c r="E79" s="51">
        <f>SUM(E80:E81)</f>
        <v>193903.65000000002</v>
      </c>
      <c r="F79" s="51"/>
      <c r="G79" s="51">
        <f>SUM(G80:G81)</f>
        <v>11270.9</v>
      </c>
      <c r="H79" s="25"/>
      <c r="I79" s="25"/>
      <c r="J79" s="25"/>
      <c r="K79" s="25"/>
      <c r="L79" s="25"/>
      <c r="M79" s="23" t="s">
        <v>67</v>
      </c>
      <c r="N79" s="76">
        <f>SUM(N80:N81)</f>
        <v>476.15000000000003</v>
      </c>
      <c r="O79" s="150">
        <f t="shared" si="2"/>
        <v>0</v>
      </c>
      <c r="P79" s="266"/>
      <c r="Q79" s="18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86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</row>
    <row r="80" spans="1:53" ht="28.5" customHeight="1" thickTop="1">
      <c r="A80" s="223">
        <v>70</v>
      </c>
      <c r="B80" s="8" t="s">
        <v>48</v>
      </c>
      <c r="C80" s="9" t="s">
        <v>71</v>
      </c>
      <c r="D80" s="10"/>
      <c r="E80" s="49">
        <v>132692.89</v>
      </c>
      <c r="F80" s="49"/>
      <c r="G80" s="10">
        <v>11270.9</v>
      </c>
      <c r="H80" s="10"/>
      <c r="I80" s="10"/>
      <c r="J80" s="14"/>
      <c r="K80" s="14"/>
      <c r="L80" s="14"/>
      <c r="M80" s="15" t="s">
        <v>67</v>
      </c>
      <c r="N80" s="71">
        <v>276.1</v>
      </c>
      <c r="O80" s="145">
        <f t="shared" si="2"/>
        <v>0</v>
      </c>
      <c r="P80" s="266" t="s">
        <v>111</v>
      </c>
      <c r="Q80" s="182"/>
      <c r="R80" s="132"/>
      <c r="S80" s="132"/>
      <c r="T80" s="132"/>
      <c r="U80" s="261"/>
      <c r="V80" s="261"/>
      <c r="W80" s="261"/>
      <c r="X80" s="261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86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</row>
    <row r="81" spans="1:53" ht="19.5" customHeight="1" thickBot="1">
      <c r="A81" s="223">
        <v>71</v>
      </c>
      <c r="B81" s="8" t="s">
        <v>49</v>
      </c>
      <c r="C81" s="9" t="s">
        <v>72</v>
      </c>
      <c r="D81" s="10"/>
      <c r="E81" s="49">
        <v>61210.76</v>
      </c>
      <c r="F81" s="49"/>
      <c r="G81" s="10"/>
      <c r="H81" s="10"/>
      <c r="I81" s="10"/>
      <c r="J81" s="14"/>
      <c r="K81" s="14"/>
      <c r="L81" s="14"/>
      <c r="M81" s="15" t="s">
        <v>67</v>
      </c>
      <c r="N81" s="71">
        <v>200.05</v>
      </c>
      <c r="O81" s="145">
        <f t="shared" si="2"/>
        <v>0</v>
      </c>
      <c r="P81" s="266" t="s">
        <v>199</v>
      </c>
      <c r="Q81" s="18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86"/>
      <c r="AJ81" s="261"/>
      <c r="AK81" s="261"/>
      <c r="AL81" s="261"/>
      <c r="AM81" s="261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</row>
    <row r="82" spans="1:53" s="13" customFormat="1" ht="17.25" customHeight="1" thickBot="1" thickTop="1">
      <c r="A82" s="252">
        <v>72</v>
      </c>
      <c r="B82" s="23" t="s">
        <v>50</v>
      </c>
      <c r="C82" s="24" t="s">
        <v>51</v>
      </c>
      <c r="D82" s="25"/>
      <c r="E82" s="51">
        <f>SUM(E83:E84)</f>
        <v>97590.99</v>
      </c>
      <c r="F82" s="51"/>
      <c r="G82" s="25"/>
      <c r="H82" s="25"/>
      <c r="I82" s="25"/>
      <c r="J82" s="25"/>
      <c r="K82" s="25"/>
      <c r="L82" s="25"/>
      <c r="M82" s="23" t="s">
        <v>67</v>
      </c>
      <c r="N82" s="76">
        <f>SUM(N83:N84)</f>
        <v>136.25</v>
      </c>
      <c r="O82" s="150">
        <f t="shared" si="2"/>
        <v>0</v>
      </c>
      <c r="P82" s="267"/>
      <c r="Q82" s="18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86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</row>
    <row r="83" spans="1:53" ht="25.5" customHeight="1" thickTop="1">
      <c r="A83" s="223">
        <v>73</v>
      </c>
      <c r="B83" s="8" t="s">
        <v>53</v>
      </c>
      <c r="C83" s="9" t="s">
        <v>70</v>
      </c>
      <c r="D83" s="10"/>
      <c r="E83" s="49">
        <v>88140.8</v>
      </c>
      <c r="F83" s="49"/>
      <c r="G83" s="10"/>
      <c r="H83" s="10"/>
      <c r="I83" s="10"/>
      <c r="J83" s="14"/>
      <c r="K83" s="14"/>
      <c r="L83" s="14"/>
      <c r="M83" s="15" t="s">
        <v>67</v>
      </c>
      <c r="N83" s="71">
        <v>115.2</v>
      </c>
      <c r="O83" s="145">
        <f t="shared" si="2"/>
        <v>0</v>
      </c>
      <c r="P83" s="266" t="s">
        <v>111</v>
      </c>
      <c r="Q83" s="260"/>
      <c r="R83" s="261"/>
      <c r="S83" s="132"/>
      <c r="T83" s="132"/>
      <c r="U83" s="132"/>
      <c r="V83" s="132"/>
      <c r="W83" s="261"/>
      <c r="X83" s="26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86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</row>
    <row r="84" spans="1:53" ht="18.75" customHeight="1">
      <c r="A84" s="223">
        <v>74</v>
      </c>
      <c r="B84" s="8" t="s">
        <v>54</v>
      </c>
      <c r="C84" s="9" t="s">
        <v>73</v>
      </c>
      <c r="D84" s="10"/>
      <c r="E84" s="49">
        <v>9450.19</v>
      </c>
      <c r="F84" s="49"/>
      <c r="G84" s="10"/>
      <c r="H84" s="10"/>
      <c r="I84" s="10"/>
      <c r="J84" s="14"/>
      <c r="K84" s="14"/>
      <c r="L84" s="14"/>
      <c r="M84" s="15" t="s">
        <v>67</v>
      </c>
      <c r="N84" s="71">
        <v>21.05</v>
      </c>
      <c r="O84" s="145">
        <f t="shared" si="2"/>
        <v>0</v>
      </c>
      <c r="P84" s="266" t="s">
        <v>200</v>
      </c>
      <c r="Q84" s="18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86"/>
      <c r="AJ84" s="261"/>
      <c r="AK84" s="261"/>
      <c r="AL84" s="261"/>
      <c r="AM84" s="261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</row>
    <row r="85" spans="1:53" ht="30.75" customHeight="1">
      <c r="A85" s="252">
        <v>75</v>
      </c>
      <c r="B85" s="23" t="s">
        <v>52</v>
      </c>
      <c r="C85" s="102" t="s">
        <v>83</v>
      </c>
      <c r="D85" s="103"/>
      <c r="E85" s="103"/>
      <c r="F85" s="103">
        <v>155669.84</v>
      </c>
      <c r="G85" s="25"/>
      <c r="H85" s="25"/>
      <c r="I85" s="25"/>
      <c r="J85" s="25"/>
      <c r="K85" s="25"/>
      <c r="L85" s="25"/>
      <c r="M85" s="23" t="s">
        <v>67</v>
      </c>
      <c r="N85" s="77">
        <v>956</v>
      </c>
      <c r="O85" s="150">
        <f t="shared" si="2"/>
        <v>0</v>
      </c>
      <c r="P85" s="268" t="s">
        <v>209</v>
      </c>
      <c r="Q85" s="182"/>
      <c r="R85" s="132"/>
      <c r="S85" s="132"/>
      <c r="T85" s="132"/>
      <c r="U85" s="132"/>
      <c r="V85" s="132"/>
      <c r="W85" s="132"/>
      <c r="X85" s="132"/>
      <c r="Y85" s="132"/>
      <c r="Z85" s="189"/>
      <c r="AA85" s="189"/>
      <c r="AB85" s="189"/>
      <c r="AC85" s="189"/>
      <c r="AD85" s="189"/>
      <c r="AE85" s="189"/>
      <c r="AF85" s="189"/>
      <c r="AG85" s="189"/>
      <c r="AH85" s="189"/>
      <c r="AI85" s="186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259"/>
      <c r="AX85" s="259"/>
      <c r="AY85" s="259"/>
      <c r="AZ85" s="259"/>
      <c r="BA85" s="259"/>
    </row>
    <row r="86" spans="1:53" ht="17.25" customHeight="1">
      <c r="A86" s="253">
        <v>76</v>
      </c>
      <c r="B86" s="23" t="s">
        <v>55</v>
      </c>
      <c r="C86" s="24" t="s">
        <v>58</v>
      </c>
      <c r="D86" s="25"/>
      <c r="E86" s="51">
        <v>7389.56</v>
      </c>
      <c r="F86" s="51"/>
      <c r="G86" s="25"/>
      <c r="H86" s="25"/>
      <c r="I86" s="25"/>
      <c r="J86" s="25"/>
      <c r="K86" s="25"/>
      <c r="L86" s="25"/>
      <c r="M86" s="23" t="s">
        <v>67</v>
      </c>
      <c r="N86" s="77">
        <v>6.3</v>
      </c>
      <c r="O86" s="150">
        <f t="shared" si="2"/>
        <v>0</v>
      </c>
      <c r="P86" s="266" t="s">
        <v>201</v>
      </c>
      <c r="Q86" s="18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261"/>
      <c r="AD86" s="261"/>
      <c r="AE86" s="261"/>
      <c r="AF86" s="132"/>
      <c r="AG86" s="132"/>
      <c r="AH86" s="132"/>
      <c r="AI86" s="186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</row>
    <row r="87" spans="1:53" ht="16.5" customHeight="1" thickBot="1">
      <c r="A87" s="254">
        <v>77</v>
      </c>
      <c r="B87" s="32" t="s">
        <v>56</v>
      </c>
      <c r="C87" s="33" t="s">
        <v>57</v>
      </c>
      <c r="D87" s="34"/>
      <c r="E87" s="53">
        <v>63000.39</v>
      </c>
      <c r="F87" s="53"/>
      <c r="G87" s="34"/>
      <c r="H87" s="34"/>
      <c r="I87" s="34"/>
      <c r="J87" s="34"/>
      <c r="K87" s="34"/>
      <c r="L87" s="34"/>
      <c r="M87" s="32" t="s">
        <v>67</v>
      </c>
      <c r="N87" s="78">
        <v>120</v>
      </c>
      <c r="O87" s="151">
        <f t="shared" si="2"/>
        <v>0</v>
      </c>
      <c r="P87" s="266" t="s">
        <v>202</v>
      </c>
      <c r="Q87" s="260"/>
      <c r="R87" s="261"/>
      <c r="S87" s="261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86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</row>
    <row r="88" spans="1:53" s="18" customFormat="1" ht="24" customHeight="1" thickBot="1" thickTop="1">
      <c r="A88" s="255">
        <v>78</v>
      </c>
      <c r="B88" s="37">
        <v>6</v>
      </c>
      <c r="C88" s="38" t="s">
        <v>59</v>
      </c>
      <c r="D88" s="39">
        <f>SUM(D89:D93)</f>
        <v>263695.4</v>
      </c>
      <c r="E88" s="54"/>
      <c r="F88" s="54"/>
      <c r="G88" s="39"/>
      <c r="H88" s="39"/>
      <c r="I88" s="39"/>
      <c r="J88" s="39"/>
      <c r="K88" s="39"/>
      <c r="L88" s="39"/>
      <c r="M88" s="37" t="s">
        <v>16</v>
      </c>
      <c r="N88" s="79">
        <f>N9</f>
        <v>2907</v>
      </c>
      <c r="O88" s="152">
        <f aca="true" t="shared" si="3" ref="O88:O95">L88/N88</f>
        <v>0</v>
      </c>
      <c r="P88" s="224"/>
      <c r="Q88" s="18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86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</row>
    <row r="89" spans="1:53" ht="24" customHeight="1" thickTop="1">
      <c r="A89" s="243">
        <v>79</v>
      </c>
      <c r="B89" s="12" t="s">
        <v>60</v>
      </c>
      <c r="C89" s="100" t="s">
        <v>64</v>
      </c>
      <c r="D89" s="118">
        <v>134088.14</v>
      </c>
      <c r="E89" s="48"/>
      <c r="F89" s="48"/>
      <c r="G89" s="35"/>
      <c r="H89" s="35"/>
      <c r="I89" s="35"/>
      <c r="J89" s="17"/>
      <c r="K89" s="17"/>
      <c r="L89" s="17"/>
      <c r="M89" s="36" t="s">
        <v>85</v>
      </c>
      <c r="N89" s="70">
        <v>181.93</v>
      </c>
      <c r="O89" s="153">
        <f t="shared" si="3"/>
        <v>0</v>
      </c>
      <c r="P89" s="268" t="s">
        <v>210</v>
      </c>
      <c r="Q89" s="18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258"/>
      <c r="AH89" s="258"/>
      <c r="AI89" s="186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258"/>
      <c r="BA89" s="132"/>
    </row>
    <row r="90" spans="1:53" ht="15" customHeight="1">
      <c r="A90" s="223">
        <v>80.81</v>
      </c>
      <c r="B90" s="8" t="s">
        <v>61</v>
      </c>
      <c r="C90" s="100" t="s">
        <v>65</v>
      </c>
      <c r="D90" s="88">
        <v>3564.14</v>
      </c>
      <c r="E90" s="49"/>
      <c r="F90" s="49"/>
      <c r="G90" s="10"/>
      <c r="H90" s="10"/>
      <c r="I90" s="10"/>
      <c r="J90" s="14"/>
      <c r="K90" s="14"/>
      <c r="L90" s="14"/>
      <c r="M90" s="15" t="s">
        <v>16</v>
      </c>
      <c r="N90" s="71">
        <f>N9</f>
        <v>2907</v>
      </c>
      <c r="O90" s="145">
        <f t="shared" si="3"/>
        <v>0</v>
      </c>
      <c r="P90" s="266" t="s">
        <v>160</v>
      </c>
      <c r="Q90" s="26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86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</row>
    <row r="91" spans="1:53" ht="15" customHeight="1">
      <c r="A91" s="223">
        <v>82</v>
      </c>
      <c r="B91" s="8" t="s">
        <v>62</v>
      </c>
      <c r="C91" s="9" t="s">
        <v>96</v>
      </c>
      <c r="D91" s="10">
        <v>10156.11</v>
      </c>
      <c r="E91" s="49"/>
      <c r="F91" s="49"/>
      <c r="G91" s="10"/>
      <c r="H91" s="10"/>
      <c r="I91" s="10"/>
      <c r="J91" s="14"/>
      <c r="K91" s="14"/>
      <c r="L91" s="14"/>
      <c r="M91" s="15" t="s">
        <v>16</v>
      </c>
      <c r="N91" s="71">
        <v>297</v>
      </c>
      <c r="O91" s="145">
        <f t="shared" si="3"/>
        <v>0</v>
      </c>
      <c r="P91" s="266" t="s">
        <v>204</v>
      </c>
      <c r="Q91" s="18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86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258"/>
      <c r="BA91" s="258"/>
    </row>
    <row r="92" spans="1:53" ht="15" customHeight="1">
      <c r="A92" s="245">
        <v>83</v>
      </c>
      <c r="B92" s="56" t="s">
        <v>63</v>
      </c>
      <c r="C92" s="57" t="s">
        <v>98</v>
      </c>
      <c r="D92" s="59">
        <v>32572.35</v>
      </c>
      <c r="E92" s="58"/>
      <c r="F92" s="58"/>
      <c r="G92" s="59"/>
      <c r="H92" s="59"/>
      <c r="I92" s="59"/>
      <c r="J92" s="60"/>
      <c r="K92" s="60"/>
      <c r="L92" s="60"/>
      <c r="M92" s="61" t="s">
        <v>16</v>
      </c>
      <c r="N92" s="72">
        <v>801</v>
      </c>
      <c r="O92" s="154">
        <v>50.02</v>
      </c>
      <c r="P92" s="266" t="s">
        <v>205</v>
      </c>
      <c r="Q92" s="18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258"/>
      <c r="AH92" s="258"/>
      <c r="AI92" s="186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</row>
    <row r="93" spans="1:53" ht="15" customHeight="1" thickBot="1">
      <c r="A93" s="256">
        <v>84</v>
      </c>
      <c r="B93" s="19" t="s">
        <v>97</v>
      </c>
      <c r="C93" s="91" t="s">
        <v>99</v>
      </c>
      <c r="D93" s="92">
        <v>83314.66</v>
      </c>
      <c r="E93" s="93"/>
      <c r="F93" s="93"/>
      <c r="G93" s="92"/>
      <c r="H93" s="92"/>
      <c r="I93" s="92"/>
      <c r="J93" s="94"/>
      <c r="K93" s="94"/>
      <c r="L93" s="94"/>
      <c r="M93" s="95" t="s">
        <v>16</v>
      </c>
      <c r="N93" s="96">
        <v>347</v>
      </c>
      <c r="O93" s="155">
        <f t="shared" si="3"/>
        <v>0</v>
      </c>
      <c r="P93" s="266" t="s">
        <v>203</v>
      </c>
      <c r="Q93" s="18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86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258"/>
      <c r="AZ93" s="258"/>
      <c r="BA93" s="258"/>
    </row>
    <row r="94" spans="1:53" ht="15" customHeight="1" thickBot="1" thickTop="1">
      <c r="A94" s="257">
        <v>85</v>
      </c>
      <c r="B94" s="110" t="s">
        <v>100</v>
      </c>
      <c r="C94" s="109" t="s">
        <v>101</v>
      </c>
      <c r="D94" s="111">
        <v>698587.91</v>
      </c>
      <c r="E94" s="112"/>
      <c r="F94" s="112"/>
      <c r="G94" s="111"/>
      <c r="H94" s="111"/>
      <c r="I94" s="111"/>
      <c r="J94" s="113"/>
      <c r="K94" s="113"/>
      <c r="L94" s="113"/>
      <c r="M94" s="114" t="s">
        <v>16</v>
      </c>
      <c r="N94" s="115">
        <v>3036.93</v>
      </c>
      <c r="O94" s="156">
        <v>282.94</v>
      </c>
      <c r="P94" s="266" t="s">
        <v>206</v>
      </c>
      <c r="Q94" s="18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258"/>
      <c r="AF94" s="258"/>
      <c r="AG94" s="258"/>
      <c r="AH94" s="258"/>
      <c r="AI94" s="186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</row>
    <row r="95" spans="1:53" ht="18" customHeight="1" thickBot="1" thickTop="1">
      <c r="A95" s="242">
        <v>86</v>
      </c>
      <c r="B95" s="27">
        <v>7</v>
      </c>
      <c r="C95" s="89" t="s">
        <v>66</v>
      </c>
      <c r="D95" s="28"/>
      <c r="E95" s="47"/>
      <c r="F95" s="47"/>
      <c r="G95" s="90" t="e">
        <f>SUM(#REF!)</f>
        <v>#REF!</v>
      </c>
      <c r="H95" s="90" t="e">
        <f>SUM(#REF!)</f>
        <v>#REF!</v>
      </c>
      <c r="I95" s="28"/>
      <c r="J95" s="28"/>
      <c r="K95" s="28"/>
      <c r="L95" s="28"/>
      <c r="M95" s="27" t="s">
        <v>16</v>
      </c>
      <c r="N95" s="69">
        <f>N19</f>
        <v>1789.2</v>
      </c>
      <c r="O95" s="157">
        <f t="shared" si="3"/>
        <v>0</v>
      </c>
      <c r="P95" s="266" t="s">
        <v>205</v>
      </c>
      <c r="Q95" s="18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258"/>
      <c r="AH95" s="258"/>
      <c r="AI95" s="186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258"/>
      <c r="BA95" s="258"/>
    </row>
    <row r="96" spans="17:53" ht="21.75" customHeight="1" thickTop="1"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</row>
    <row r="97" spans="17:53" ht="15"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</row>
    <row r="98" spans="17:53" ht="15"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</row>
    <row r="99" spans="17:53" ht="15"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</row>
  </sheetData>
  <sheetProtection/>
  <mergeCells count="24">
    <mergeCell ref="Q8:BA8"/>
    <mergeCell ref="Q18:AH18"/>
    <mergeCell ref="AJ18:BA18"/>
    <mergeCell ref="A3:BA3"/>
    <mergeCell ref="A2:L2"/>
    <mergeCell ref="L5:L7"/>
    <mergeCell ref="P6:P7"/>
    <mergeCell ref="Q6:BA6"/>
    <mergeCell ref="K5:K7"/>
    <mergeCell ref="G6:H6"/>
    <mergeCell ref="D6:D7"/>
    <mergeCell ref="A1:O1"/>
    <mergeCell ref="B5:B7"/>
    <mergeCell ref="A5:A7"/>
    <mergeCell ref="E6:E7"/>
    <mergeCell ref="F6:F7"/>
    <mergeCell ref="C5:C7"/>
    <mergeCell ref="I6:I7"/>
    <mergeCell ref="J6:J7"/>
    <mergeCell ref="D5:J5"/>
    <mergeCell ref="O6:O7"/>
    <mergeCell ref="N6:N7"/>
    <mergeCell ref="M6:M7"/>
    <mergeCell ref="M5:O5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Nalazek</dc:creator>
  <cp:keywords/>
  <dc:description/>
  <cp:lastModifiedBy>Radek Świsłocki</cp:lastModifiedBy>
  <cp:lastPrinted>2016-04-15T06:29:17Z</cp:lastPrinted>
  <dcterms:created xsi:type="dcterms:W3CDTF">2015-03-04T13:43:48Z</dcterms:created>
  <dcterms:modified xsi:type="dcterms:W3CDTF">2016-04-15T10:16:48Z</dcterms:modified>
  <cp:category/>
  <cp:version/>
  <cp:contentType/>
  <cp:contentStatus/>
</cp:coreProperties>
</file>